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70" windowHeight="11955" activeTab="0"/>
  </bookViews>
  <sheets>
    <sheet name="Foglio1" sheetId="1" r:id="rId1"/>
    <sheet name="Import 2006-2008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<sst xmlns="http://schemas.openxmlformats.org/spreadsheetml/2006/main" count="151" uniqueCount="59">
  <si>
    <t>PERIODI</t>
  </si>
  <si>
    <t>UNIONE EUROPEA a 15</t>
  </si>
  <si>
    <t>VAR %</t>
  </si>
  <si>
    <t>Germania</t>
  </si>
  <si>
    <t>Francia</t>
  </si>
  <si>
    <t>Regno Unito</t>
  </si>
  <si>
    <t>Spagna</t>
  </si>
  <si>
    <t>Belgio e Lux.</t>
  </si>
  <si>
    <t>12  PAESI NUOVI ENTRATI UE</t>
  </si>
  <si>
    <t>UNIONE EUROPEA a 27</t>
  </si>
  <si>
    <t>ALTRI PAESI EUROPEI</t>
  </si>
  <si>
    <t>Anno 2006</t>
  </si>
  <si>
    <t>Anno 2007</t>
  </si>
  <si>
    <t>2006 - 1° sem.</t>
  </si>
  <si>
    <t xml:space="preserve"> - 2° sem.</t>
  </si>
  <si>
    <t>2007 - 1° sem.</t>
  </si>
  <si>
    <t>AFRICA NORD</t>
  </si>
  <si>
    <t>AFRICA CENTRO SUD</t>
  </si>
  <si>
    <t>STATI UNITI</t>
  </si>
  <si>
    <t>CANADA</t>
  </si>
  <si>
    <t>AMERICA CENTRO SUD</t>
  </si>
  <si>
    <t xml:space="preserve"> MEDIO ORIENTE</t>
  </si>
  <si>
    <t>ASIA</t>
  </si>
  <si>
    <t>AUSTRALIA E OCEANIA e altri</t>
  </si>
  <si>
    <t>TOTALE</t>
  </si>
  <si>
    <t>Fonte: elaborazioni Ufficio Statistica Camera di Commercio di Modena su dati Istat</t>
  </si>
  <si>
    <t xml:space="preserve">Dall'anno 2002 i dati delle importazioni ed esportazioni sono calcolati secondo la nuvoa classificazione delle attività economiche ATECO 2002. </t>
  </si>
  <si>
    <t>A partire dall'anno 2006 sono conteggiati nel gruppo "12 Paesi nuovi entrati" anche Romania e Bulgaria, che entreranno a far parte dell'U.E. a 27 dall'anno 2007.</t>
  </si>
  <si>
    <t>IMPORTAZIONI  SETTORE PRODOTTI CHIMICI DELLA PROVINCIA DI MODENA PER AREE DI PROVENIENZA</t>
  </si>
  <si>
    <t xml:space="preserve">Valori in euro correnti - variazioni % rispetto allo stesso periodo dell'anno precedente </t>
  </si>
  <si>
    <t>Anno 2008</t>
  </si>
  <si>
    <t>2008 - 1° sem.</t>
  </si>
  <si>
    <t>Anno 2009</t>
  </si>
  <si>
    <t>2009 - 1° sem.</t>
  </si>
  <si>
    <t>Anno 2008*</t>
  </si>
  <si>
    <t>* dati definitivi</t>
  </si>
  <si>
    <t xml:space="preserve">Dall'anno 2008 i dati delle importazioni ed esportazioni sono calcolati secondo la nuvoa classificazione delle attività economiche ATECO 2007. </t>
  </si>
  <si>
    <t>2010 - 1° sem.</t>
  </si>
  <si>
    <t>Anno 2010</t>
  </si>
  <si>
    <t>Anno 2011</t>
  </si>
  <si>
    <t>2011 - 1° sem.</t>
  </si>
  <si>
    <t>Anno 2012</t>
  </si>
  <si>
    <t>2012- 1° sem.</t>
  </si>
  <si>
    <t>2012 - 1° sem.</t>
  </si>
  <si>
    <t>2013- 1° sem.</t>
  </si>
  <si>
    <t>2013 - 1° sem.</t>
  </si>
  <si>
    <t>Anno 2013</t>
  </si>
  <si>
    <t>A partire dall'anno 2013 è conteggiata nel gruppo "13 Paesi nuovi entrati" anche la Croazia.</t>
  </si>
  <si>
    <t>13  PAESI NUOVI ENTRATI UE</t>
  </si>
  <si>
    <t>UNIONE EUROPEA a 28</t>
  </si>
  <si>
    <t>2014- 1° sem.</t>
  </si>
  <si>
    <t>Anno 2014</t>
  </si>
  <si>
    <t>2014 - 1° sem.</t>
  </si>
  <si>
    <t>CANADA E GROENLANDIA</t>
  </si>
  <si>
    <t>Anno 2015</t>
  </si>
  <si>
    <t>2015- 1° sem.</t>
  </si>
  <si>
    <t>2015 - 1° sem.</t>
  </si>
  <si>
    <t>** fino al 2014 comprende altri paesi non UE</t>
  </si>
  <si>
    <t>OCEANIA **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</si>
</sst>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9">
    <font>
      <sz val="10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tabSelected="1" zoomScalePageLayoutView="0" workbookViewId="0" topLeftCell="J22">
      <selection activeCell="Q52" sqref="Q52"/>
    </sheetView>
  </sheetViews>
  <sheetFormatPr defaultColWidth="9.140625" defaultRowHeight="12.75"/>
  <cols>
    <col min="1" max="1" width="11.28125" style="0" customWidth="1"/>
    <col min="2" max="2" width="12.7109375" style="0" customWidth="1"/>
    <col min="3" max="3" width="6.7109375" style="0" customWidth="1"/>
    <col min="4" max="4" width="11.8515625" style="0" customWidth="1"/>
    <col min="5" max="5" width="6.421875" style="0" customWidth="1"/>
    <col min="6" max="6" width="10.28125" style="0" customWidth="1"/>
    <col min="7" max="7" width="6.7109375" style="0" customWidth="1"/>
    <col min="8" max="8" width="11.7109375" style="0" customWidth="1"/>
    <col min="9" max="9" width="6.421875" style="0" customWidth="1"/>
    <col min="10" max="10" width="11.00390625" style="0" customWidth="1"/>
    <col min="11" max="11" width="6.140625" style="0" customWidth="1"/>
    <col min="12" max="12" width="12.421875" style="0" customWidth="1"/>
    <col min="13" max="13" width="6.7109375" style="0" customWidth="1"/>
    <col min="14" max="14" width="13.00390625" style="0" customWidth="1"/>
    <col min="15" max="15" width="6.7109375" style="0" customWidth="1"/>
    <col min="16" max="16" width="12.7109375" style="0" customWidth="1"/>
    <col min="17" max="17" width="8.7109375" style="0" customWidth="1"/>
    <col min="18" max="18" width="10.140625" style="0" customWidth="1"/>
    <col min="19" max="19" width="8.140625" style="0" customWidth="1"/>
  </cols>
  <sheetData>
    <row r="1" spans="1:14" ht="15">
      <c r="A1" s="1" t="s">
        <v>28</v>
      </c>
      <c r="B1" s="2"/>
      <c r="C1" s="2"/>
      <c r="D1" s="2"/>
      <c r="E1" s="3"/>
      <c r="F1" s="2"/>
      <c r="G1" s="3"/>
      <c r="H1" s="2"/>
      <c r="I1" s="3"/>
      <c r="J1" s="2"/>
      <c r="K1" s="3"/>
      <c r="L1" s="2"/>
      <c r="M1" s="3"/>
      <c r="N1" s="4"/>
    </row>
    <row r="2" spans="1:14" ht="15">
      <c r="A2" s="5" t="s">
        <v>29</v>
      </c>
      <c r="B2" s="6"/>
      <c r="C2" s="6"/>
      <c r="D2" s="6"/>
      <c r="E2" s="7"/>
      <c r="F2" s="6"/>
      <c r="G2" s="7"/>
      <c r="H2" s="6"/>
      <c r="I2" s="7"/>
      <c r="J2" s="6"/>
      <c r="K2" s="7"/>
      <c r="L2" s="6"/>
      <c r="M2" s="7"/>
      <c r="N2" s="8"/>
    </row>
    <row r="4" spans="1:19" ht="21" customHeight="1">
      <c r="A4" s="9" t="s">
        <v>0</v>
      </c>
      <c r="B4" s="10" t="s">
        <v>1</v>
      </c>
      <c r="C4" s="11" t="s">
        <v>2</v>
      </c>
      <c r="D4" s="10" t="s">
        <v>3</v>
      </c>
      <c r="E4" s="11" t="s">
        <v>2</v>
      </c>
      <c r="F4" s="10" t="s">
        <v>4</v>
      </c>
      <c r="G4" s="11" t="s">
        <v>2</v>
      </c>
      <c r="H4" s="10" t="s">
        <v>5</v>
      </c>
      <c r="I4" s="11" t="s">
        <v>2</v>
      </c>
      <c r="J4" s="10" t="s">
        <v>6</v>
      </c>
      <c r="K4" s="11" t="s">
        <v>2</v>
      </c>
      <c r="L4" s="10" t="s">
        <v>7</v>
      </c>
      <c r="M4" s="11" t="s">
        <v>2</v>
      </c>
      <c r="N4" s="12" t="s">
        <v>48</v>
      </c>
      <c r="O4" s="11" t="s">
        <v>2</v>
      </c>
      <c r="P4" s="10" t="s">
        <v>49</v>
      </c>
      <c r="Q4" s="11" t="s">
        <v>2</v>
      </c>
      <c r="R4" s="13" t="s">
        <v>10</v>
      </c>
      <c r="S4" s="11" t="s">
        <v>2</v>
      </c>
    </row>
    <row r="5" spans="1:19" ht="12.75">
      <c r="A5" s="14" t="s">
        <v>34</v>
      </c>
      <c r="B5" s="14">
        <v>250015485</v>
      </c>
      <c r="C5" s="15"/>
      <c r="D5" s="14">
        <v>62341191</v>
      </c>
      <c r="E5" s="15"/>
      <c r="F5" s="14">
        <v>31203520</v>
      </c>
      <c r="G5" s="15"/>
      <c r="H5" s="14">
        <v>10010824</v>
      </c>
      <c r="I5" s="15"/>
      <c r="J5" s="14">
        <v>97213202</v>
      </c>
      <c r="K5" s="15"/>
      <c r="L5" s="14">
        <v>13163852</v>
      </c>
      <c r="M5" s="15"/>
      <c r="N5" s="14">
        <v>8156757</v>
      </c>
      <c r="O5" s="15"/>
      <c r="P5" s="14">
        <f>B5+N5</f>
        <v>258172242</v>
      </c>
      <c r="Q5" s="15"/>
      <c r="R5" s="14">
        <v>15309701</v>
      </c>
      <c r="S5" s="15"/>
    </row>
    <row r="6" spans="1:19" ht="12.75">
      <c r="A6" s="14" t="s">
        <v>32</v>
      </c>
      <c r="B6" s="14">
        <f>B15+B14</f>
        <v>180484211</v>
      </c>
      <c r="C6" s="15">
        <f aca="true" t="shared" si="0" ref="C6:C12">B6/B5*100-100</f>
        <v>-27.810786999853235</v>
      </c>
      <c r="D6" s="14">
        <f aca="true" t="shared" si="1" ref="D6:R6">D15+D14</f>
        <v>48059223</v>
      </c>
      <c r="E6" s="15">
        <f aca="true" t="shared" si="2" ref="E6:E12">D6/D5*100-100</f>
        <v>-22.909360201347454</v>
      </c>
      <c r="F6" s="14">
        <f t="shared" si="1"/>
        <v>26317497</v>
      </c>
      <c r="G6" s="15">
        <f aca="true" t="shared" si="3" ref="G6:G12">F6/F5*100-100</f>
        <v>-15.658563521038644</v>
      </c>
      <c r="H6" s="14">
        <f t="shared" si="1"/>
        <v>6633902</v>
      </c>
      <c r="I6" s="15">
        <f aca="true" t="shared" si="4" ref="I6:I12">H6/H5*100-100</f>
        <v>-33.732707717166946</v>
      </c>
      <c r="J6" s="14">
        <f t="shared" si="1"/>
        <v>65055432</v>
      </c>
      <c r="K6" s="15">
        <f aca="true" t="shared" si="5" ref="K6:K12">J6/J5*100-100</f>
        <v>-33.079632537975655</v>
      </c>
      <c r="L6" s="14">
        <f t="shared" si="1"/>
        <v>9179580</v>
      </c>
      <c r="M6" s="15">
        <f aca="true" t="shared" si="6" ref="M6:M12">L6/L5*100-100</f>
        <v>-30.266763862127902</v>
      </c>
      <c r="N6" s="14">
        <f t="shared" si="1"/>
        <v>7721879</v>
      </c>
      <c r="O6" s="15">
        <f aca="true" t="shared" si="7" ref="O6:O12">N6/N5*100-100</f>
        <v>-5.331506136568748</v>
      </c>
      <c r="P6" s="14">
        <f t="shared" si="1"/>
        <v>188206090</v>
      </c>
      <c r="Q6" s="15">
        <f aca="true" t="shared" si="8" ref="Q6:Q12">P6/P5*100-100</f>
        <v>-27.100571098576893</v>
      </c>
      <c r="R6" s="14">
        <f t="shared" si="1"/>
        <v>10792137</v>
      </c>
      <c r="S6" s="15">
        <f aca="true" t="shared" si="9" ref="S6:S12">R6/R5*100-100</f>
        <v>-29.507852570079578</v>
      </c>
    </row>
    <row r="7" spans="1:19" ht="12.75">
      <c r="A7" s="14" t="s">
        <v>38</v>
      </c>
      <c r="B7" s="14">
        <f>SUM(B16:B17)</f>
        <v>251021401</v>
      </c>
      <c r="C7" s="15">
        <f t="shared" si="0"/>
        <v>39.082194286789985</v>
      </c>
      <c r="D7" s="14">
        <f aca="true" t="shared" si="10" ref="D7:R7">SUM(D16:D17)</f>
        <v>61880055</v>
      </c>
      <c r="E7" s="15">
        <f t="shared" si="2"/>
        <v>28.75791812114815</v>
      </c>
      <c r="F7" s="14">
        <f t="shared" si="10"/>
        <v>31099740</v>
      </c>
      <c r="G7" s="15">
        <f t="shared" si="3"/>
        <v>18.171344334151527</v>
      </c>
      <c r="H7" s="14">
        <f t="shared" si="10"/>
        <v>9644953</v>
      </c>
      <c r="I7" s="15">
        <f t="shared" si="4"/>
        <v>45.38883751975834</v>
      </c>
      <c r="J7" s="14">
        <f t="shared" si="10"/>
        <v>96740865</v>
      </c>
      <c r="K7" s="15">
        <f t="shared" si="5"/>
        <v>48.70528413369078</v>
      </c>
      <c r="L7" s="14">
        <f t="shared" si="10"/>
        <v>13594953</v>
      </c>
      <c r="M7" s="15">
        <f t="shared" si="6"/>
        <v>48.09994574915194</v>
      </c>
      <c r="N7" s="14">
        <f t="shared" si="10"/>
        <v>12411043</v>
      </c>
      <c r="O7" s="15">
        <f t="shared" si="7"/>
        <v>60.7256860668239</v>
      </c>
      <c r="P7" s="14">
        <f t="shared" si="10"/>
        <v>263432444</v>
      </c>
      <c r="Q7" s="15">
        <f t="shared" si="8"/>
        <v>39.97020181440462</v>
      </c>
      <c r="R7" s="14">
        <f t="shared" si="10"/>
        <v>9570831</v>
      </c>
      <c r="S7" s="15">
        <f t="shared" si="9"/>
        <v>-11.316628022791036</v>
      </c>
    </row>
    <row r="8" spans="1:19" ht="12.75">
      <c r="A8" s="14" t="s">
        <v>39</v>
      </c>
      <c r="B8" s="14">
        <f>B18+B19</f>
        <v>290963178</v>
      </c>
      <c r="C8" s="15">
        <f t="shared" si="0"/>
        <v>15.911701887123158</v>
      </c>
      <c r="D8" s="14">
        <f aca="true" t="shared" si="11" ref="D8:R8">D18+D19</f>
        <v>71987410</v>
      </c>
      <c r="E8" s="15">
        <f t="shared" si="2"/>
        <v>16.333784771199717</v>
      </c>
      <c r="F8" s="14">
        <f t="shared" si="11"/>
        <v>33892394</v>
      </c>
      <c r="G8" s="15">
        <f t="shared" si="3"/>
        <v>8.97966992650099</v>
      </c>
      <c r="H8" s="14">
        <f t="shared" si="11"/>
        <v>8728101</v>
      </c>
      <c r="I8" s="15">
        <f t="shared" si="4"/>
        <v>-9.506028697081263</v>
      </c>
      <c r="J8" s="14">
        <f t="shared" si="11"/>
        <v>109210768</v>
      </c>
      <c r="K8" s="15">
        <f t="shared" si="5"/>
        <v>12.890005686841846</v>
      </c>
      <c r="L8" s="14">
        <f t="shared" si="11"/>
        <v>16265580</v>
      </c>
      <c r="M8" s="15">
        <f t="shared" si="6"/>
        <v>19.644253275461864</v>
      </c>
      <c r="N8" s="14">
        <f t="shared" si="11"/>
        <v>9427594</v>
      </c>
      <c r="O8" s="15">
        <f t="shared" si="7"/>
        <v>-24.038664598938226</v>
      </c>
      <c r="P8" s="14">
        <f t="shared" si="11"/>
        <v>300390772</v>
      </c>
      <c r="Q8" s="15">
        <f t="shared" si="8"/>
        <v>14.029527813210436</v>
      </c>
      <c r="R8" s="14">
        <f t="shared" si="11"/>
        <v>7595182</v>
      </c>
      <c r="S8" s="15">
        <f t="shared" si="9"/>
        <v>-20.642397718651594</v>
      </c>
    </row>
    <row r="9" spans="1:19" ht="12.75">
      <c r="A9" s="14" t="s">
        <v>41</v>
      </c>
      <c r="B9" s="14">
        <f>B20+B21</f>
        <v>230106981</v>
      </c>
      <c r="C9" s="15">
        <f t="shared" si="0"/>
        <v>-20.915429030679604</v>
      </c>
      <c r="D9" s="14">
        <f>D20+D21</f>
        <v>56355488</v>
      </c>
      <c r="E9" s="14">
        <f t="shared" si="2"/>
        <v>-21.714799851807413</v>
      </c>
      <c r="F9" s="14">
        <f>F20+F21</f>
        <v>28358454</v>
      </c>
      <c r="G9" s="14">
        <f t="shared" si="3"/>
        <v>-16.327970222463478</v>
      </c>
      <c r="H9" s="14">
        <f>H20+H21</f>
        <v>8802201</v>
      </c>
      <c r="I9" s="14">
        <f t="shared" si="4"/>
        <v>0.8489819263090652</v>
      </c>
      <c r="J9" s="14">
        <f>J20+J21</f>
        <v>90386388</v>
      </c>
      <c r="K9" s="14">
        <f t="shared" si="5"/>
        <v>-17.236743541625856</v>
      </c>
      <c r="L9" s="14">
        <f>L20+L21</f>
        <v>12179105</v>
      </c>
      <c r="M9" s="14">
        <f t="shared" si="6"/>
        <v>-25.123450869873693</v>
      </c>
      <c r="N9" s="14">
        <f>N20+N21</f>
        <v>8900254</v>
      </c>
      <c r="O9" s="14">
        <f t="shared" si="7"/>
        <v>-5.593579867779624</v>
      </c>
      <c r="P9" s="14">
        <f>P20+P21</f>
        <v>239007235</v>
      </c>
      <c r="Q9" s="14">
        <f t="shared" si="8"/>
        <v>-20.434561485131113</v>
      </c>
      <c r="R9" s="14">
        <f>R20+R21</f>
        <v>8312515</v>
      </c>
      <c r="S9" s="14">
        <f t="shared" si="9"/>
        <v>9.444579471565007</v>
      </c>
    </row>
    <row r="10" spans="1:19" ht="12.75">
      <c r="A10" s="14" t="s">
        <v>46</v>
      </c>
      <c r="B10" s="14">
        <f>B22+B23</f>
        <v>234682873</v>
      </c>
      <c r="C10" s="15">
        <f t="shared" si="0"/>
        <v>1.9885932969586833</v>
      </c>
      <c r="D10" s="14">
        <f aca="true" t="shared" si="12" ref="D10:R10">D22+D23</f>
        <v>60821049</v>
      </c>
      <c r="E10" s="14">
        <f t="shared" si="2"/>
        <v>7.923915058636339</v>
      </c>
      <c r="F10" s="14">
        <f t="shared" si="12"/>
        <v>29803327</v>
      </c>
      <c r="G10" s="14">
        <f t="shared" si="3"/>
        <v>5.095034447223384</v>
      </c>
      <c r="H10" s="14">
        <f t="shared" si="12"/>
        <v>9666020</v>
      </c>
      <c r="I10" s="14">
        <f t="shared" si="4"/>
        <v>9.813670467193376</v>
      </c>
      <c r="J10" s="14">
        <f t="shared" si="12"/>
        <v>90865669</v>
      </c>
      <c r="K10" s="14">
        <f t="shared" si="5"/>
        <v>0.5302579410519286</v>
      </c>
      <c r="L10" s="14">
        <f t="shared" si="12"/>
        <v>12598125</v>
      </c>
      <c r="M10" s="14">
        <f t="shared" si="6"/>
        <v>3.440482695567539</v>
      </c>
      <c r="N10" s="14">
        <f t="shared" si="12"/>
        <v>12650069</v>
      </c>
      <c r="O10" s="14">
        <f t="shared" si="7"/>
        <v>42.13155040294356</v>
      </c>
      <c r="P10" s="14">
        <f t="shared" si="12"/>
        <v>247332942</v>
      </c>
      <c r="Q10" s="14">
        <f t="shared" si="8"/>
        <v>3.4834539632241643</v>
      </c>
      <c r="R10" s="14">
        <f t="shared" si="12"/>
        <v>8835385</v>
      </c>
      <c r="S10" s="14">
        <f t="shared" si="9"/>
        <v>6.290154062879893</v>
      </c>
    </row>
    <row r="11" spans="1:19" ht="12.75">
      <c r="A11" s="14" t="s">
        <v>51</v>
      </c>
      <c r="B11" s="14">
        <f>B24+B25</f>
        <v>247797543</v>
      </c>
      <c r="C11" s="15">
        <f t="shared" si="0"/>
        <v>5.588251853385145</v>
      </c>
      <c r="D11" s="14">
        <f aca="true" t="shared" si="13" ref="D11:R11">D24+D25</f>
        <v>68305437</v>
      </c>
      <c r="E11" s="14">
        <f t="shared" si="2"/>
        <v>12.305588481382472</v>
      </c>
      <c r="F11" s="14">
        <f t="shared" si="13"/>
        <v>26987214</v>
      </c>
      <c r="G11" s="14">
        <f t="shared" si="3"/>
        <v>-9.448988698476512</v>
      </c>
      <c r="H11" s="14">
        <f t="shared" si="13"/>
        <v>11626144</v>
      </c>
      <c r="I11" s="14">
        <f t="shared" si="4"/>
        <v>20.278501389403274</v>
      </c>
      <c r="J11" s="14">
        <f t="shared" si="13"/>
        <v>90524231</v>
      </c>
      <c r="K11" s="14">
        <f t="shared" si="5"/>
        <v>-0.37576127899305334</v>
      </c>
      <c r="L11" s="14">
        <f t="shared" si="13"/>
        <v>13349344</v>
      </c>
      <c r="M11" s="14">
        <f t="shared" si="6"/>
        <v>5.962942898248741</v>
      </c>
      <c r="N11" s="14">
        <f t="shared" si="13"/>
        <v>15015838</v>
      </c>
      <c r="O11" s="14">
        <f t="shared" si="7"/>
        <v>18.701629216409813</v>
      </c>
      <c r="P11" s="14">
        <f t="shared" si="13"/>
        <v>262813381</v>
      </c>
      <c r="Q11" s="14">
        <f t="shared" si="8"/>
        <v>6.258947504049004</v>
      </c>
      <c r="R11" s="14">
        <f t="shared" si="13"/>
        <v>8513274</v>
      </c>
      <c r="S11" s="14">
        <f t="shared" si="9"/>
        <v>-3.6456928588850417</v>
      </c>
    </row>
    <row r="12" spans="1:19" ht="12.75">
      <c r="A12" s="14" t="s">
        <v>54</v>
      </c>
      <c r="B12" s="14">
        <f>B26+B27</f>
        <v>251774259</v>
      </c>
      <c r="C12" s="15">
        <f t="shared" si="0"/>
        <v>1.6048246289512207</v>
      </c>
      <c r="D12" s="14">
        <f aca="true" t="shared" si="14" ref="D12:R12">D26+D27</f>
        <v>74436254</v>
      </c>
      <c r="E12" s="14">
        <f t="shared" si="2"/>
        <v>8.975591503792018</v>
      </c>
      <c r="F12" s="14">
        <f t="shared" si="14"/>
        <v>23842276</v>
      </c>
      <c r="G12" s="14">
        <f t="shared" si="3"/>
        <v>-11.653437068383568</v>
      </c>
      <c r="H12" s="14">
        <f t="shared" si="14"/>
        <v>11556603</v>
      </c>
      <c r="I12" s="14">
        <f t="shared" si="4"/>
        <v>-0.5981432880927713</v>
      </c>
      <c r="J12" s="14">
        <f t="shared" si="14"/>
        <v>86824229</v>
      </c>
      <c r="K12" s="14">
        <f t="shared" si="5"/>
        <v>-4.087305640851014</v>
      </c>
      <c r="L12" s="14">
        <f t="shared" si="14"/>
        <v>14614614</v>
      </c>
      <c r="M12" s="14">
        <f t="shared" si="6"/>
        <v>9.478143645110947</v>
      </c>
      <c r="N12" s="14">
        <f t="shared" si="14"/>
        <v>18855795</v>
      </c>
      <c r="O12" s="14">
        <f t="shared" si="7"/>
        <v>25.572711959199353</v>
      </c>
      <c r="P12" s="14">
        <f t="shared" si="14"/>
        <v>270630054</v>
      </c>
      <c r="Q12" s="14">
        <f t="shared" si="8"/>
        <v>2.9742294590396057</v>
      </c>
      <c r="R12" s="14">
        <f t="shared" si="14"/>
        <v>11171556</v>
      </c>
      <c r="S12" s="14">
        <f t="shared" si="9"/>
        <v>31.225143229267616</v>
      </c>
    </row>
    <row r="13" spans="1:19" ht="12.75">
      <c r="A13" s="14"/>
      <c r="B13" s="14"/>
      <c r="C13" s="15"/>
      <c r="D13" s="14"/>
      <c r="E13" s="15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</row>
    <row r="14" spans="1:19" ht="12.75">
      <c r="A14" s="16" t="s">
        <v>33</v>
      </c>
      <c r="B14" s="17">
        <v>88698866</v>
      </c>
      <c r="C14" s="15"/>
      <c r="D14" s="17">
        <v>22947711</v>
      </c>
      <c r="E14" s="18"/>
      <c r="F14" s="17">
        <v>12754682</v>
      </c>
      <c r="G14" s="18"/>
      <c r="H14" s="17">
        <v>3271886</v>
      </c>
      <c r="I14" s="18"/>
      <c r="J14" s="17">
        <v>32086171</v>
      </c>
      <c r="K14" s="18"/>
      <c r="L14" s="17">
        <v>4919036</v>
      </c>
      <c r="M14" s="18"/>
      <c r="N14" s="17">
        <v>2514694</v>
      </c>
      <c r="O14" s="18"/>
      <c r="P14" s="17">
        <f aca="true" t="shared" si="15" ref="P14:P19">B14+N14</f>
        <v>91213560</v>
      </c>
      <c r="Q14" s="18"/>
      <c r="R14" s="17">
        <v>3735933</v>
      </c>
      <c r="S14" s="18"/>
    </row>
    <row r="15" spans="1:19" ht="12.75">
      <c r="A15" s="16" t="s">
        <v>14</v>
      </c>
      <c r="B15" s="17">
        <v>91785345</v>
      </c>
      <c r="C15" s="15"/>
      <c r="D15" s="17">
        <v>25111512</v>
      </c>
      <c r="E15" s="18"/>
      <c r="F15" s="17">
        <v>13562815</v>
      </c>
      <c r="G15" s="18"/>
      <c r="H15" s="17">
        <v>3362016</v>
      </c>
      <c r="I15" s="18"/>
      <c r="J15" s="17">
        <v>32969261</v>
      </c>
      <c r="K15" s="18"/>
      <c r="L15" s="17">
        <v>4260544</v>
      </c>
      <c r="M15" s="18"/>
      <c r="N15" s="17">
        <v>5207185</v>
      </c>
      <c r="O15" s="18"/>
      <c r="P15" s="17">
        <f t="shared" si="15"/>
        <v>96992530</v>
      </c>
      <c r="Q15" s="18"/>
      <c r="R15" s="17">
        <v>7056204</v>
      </c>
      <c r="S15" s="18"/>
    </row>
    <row r="16" spans="1:19" ht="12.75">
      <c r="A16" s="16" t="s">
        <v>37</v>
      </c>
      <c r="B16" s="17">
        <v>123299671</v>
      </c>
      <c r="C16" s="15">
        <f aca="true" t="shared" si="16" ref="C16:C21">B16/B14*100-100</f>
        <v>39.00929804446429</v>
      </c>
      <c r="D16" s="17">
        <v>28847663</v>
      </c>
      <c r="E16" s="15">
        <f aca="true" t="shared" si="17" ref="E16:E21">D16/D14*100-100</f>
        <v>25.710416171791593</v>
      </c>
      <c r="F16" s="17">
        <v>15662536</v>
      </c>
      <c r="G16" s="15">
        <f aca="true" t="shared" si="18" ref="G16:G21">F16/F14*100-100</f>
        <v>22.798326136237662</v>
      </c>
      <c r="H16" s="17">
        <v>4873691</v>
      </c>
      <c r="I16" s="15">
        <f aca="true" t="shared" si="19" ref="I16:I21">H16/H14*100-100</f>
        <v>48.956626239422775</v>
      </c>
      <c r="J16" s="17">
        <v>50306551</v>
      </c>
      <c r="K16" s="15">
        <f aca="true" t="shared" si="20" ref="K16:K21">J16/J14*100-100</f>
        <v>56.78577228800532</v>
      </c>
      <c r="L16" s="17">
        <v>6645069</v>
      </c>
      <c r="M16" s="15">
        <f aca="true" t="shared" si="21" ref="M16:M21">L16/L14*100-100</f>
        <v>35.08884667646262</v>
      </c>
      <c r="N16" s="17">
        <v>5796784</v>
      </c>
      <c r="O16" s="15">
        <f aca="true" t="shared" si="22" ref="O16:O21">N16/N14*100-100</f>
        <v>130.51647635855494</v>
      </c>
      <c r="P16" s="17">
        <f t="shared" si="15"/>
        <v>129096455</v>
      </c>
      <c r="Q16" s="15">
        <f aca="true" t="shared" si="23" ref="Q16:Q21">P16/P14*100-100</f>
        <v>41.532086895851876</v>
      </c>
      <c r="R16" s="17">
        <v>5279200</v>
      </c>
      <c r="S16" s="15">
        <f aca="true" t="shared" si="24" ref="S16:S21">R16/R14*100-100</f>
        <v>41.308744027261724</v>
      </c>
    </row>
    <row r="17" spans="1:19" ht="12.75">
      <c r="A17" s="16" t="s">
        <v>14</v>
      </c>
      <c r="B17" s="17">
        <v>127721730</v>
      </c>
      <c r="C17" s="15">
        <f t="shared" si="16"/>
        <v>39.1526392366886</v>
      </c>
      <c r="D17" s="17">
        <v>33032392</v>
      </c>
      <c r="E17" s="15">
        <f t="shared" si="17"/>
        <v>31.542823865006625</v>
      </c>
      <c r="F17" s="17">
        <v>15437204</v>
      </c>
      <c r="G17" s="15">
        <f t="shared" si="18"/>
        <v>13.820058741492815</v>
      </c>
      <c r="H17" s="17">
        <v>4771262</v>
      </c>
      <c r="I17" s="15">
        <f t="shared" si="19"/>
        <v>41.91669522096265</v>
      </c>
      <c r="J17" s="17">
        <v>46434314</v>
      </c>
      <c r="K17" s="15">
        <f t="shared" si="20"/>
        <v>40.84123389966189</v>
      </c>
      <c r="L17" s="17">
        <v>6949884</v>
      </c>
      <c r="M17" s="15">
        <f t="shared" si="21"/>
        <v>63.12198630034098</v>
      </c>
      <c r="N17" s="17">
        <v>6614259</v>
      </c>
      <c r="O17" s="15">
        <f t="shared" si="22"/>
        <v>27.021778561737293</v>
      </c>
      <c r="P17" s="17">
        <f t="shared" si="15"/>
        <v>134335989</v>
      </c>
      <c r="Q17" s="15">
        <f t="shared" si="23"/>
        <v>38.50137634310602</v>
      </c>
      <c r="R17" s="17">
        <v>4291631</v>
      </c>
      <c r="S17" s="15">
        <f t="shared" si="24"/>
        <v>-39.1793236136597</v>
      </c>
    </row>
    <row r="18" spans="1:19" ht="12.75">
      <c r="A18" s="16" t="s">
        <v>40</v>
      </c>
      <c r="B18" s="17">
        <v>158989042</v>
      </c>
      <c r="C18" s="15">
        <f t="shared" si="16"/>
        <v>28.945228085807315</v>
      </c>
      <c r="D18" s="17">
        <v>40586855</v>
      </c>
      <c r="E18" s="15">
        <f t="shared" si="17"/>
        <v>40.693736612217094</v>
      </c>
      <c r="F18" s="17">
        <v>17309797</v>
      </c>
      <c r="G18" s="15">
        <f t="shared" si="18"/>
        <v>10.517204876655995</v>
      </c>
      <c r="H18" s="17">
        <v>4517215</v>
      </c>
      <c r="I18" s="15">
        <f t="shared" si="19"/>
        <v>-7.314292186353228</v>
      </c>
      <c r="J18" s="17">
        <v>60831718</v>
      </c>
      <c r="K18" s="15">
        <f t="shared" si="20"/>
        <v>20.922060429068168</v>
      </c>
      <c r="L18" s="17">
        <v>8993748</v>
      </c>
      <c r="M18" s="15">
        <f t="shared" si="21"/>
        <v>35.344689423089505</v>
      </c>
      <c r="N18" s="17">
        <v>5354964</v>
      </c>
      <c r="O18" s="15">
        <f t="shared" si="22"/>
        <v>-7.621812370445397</v>
      </c>
      <c r="P18" s="17">
        <f t="shared" si="15"/>
        <v>164344006</v>
      </c>
      <c r="Q18" s="15">
        <f t="shared" si="23"/>
        <v>27.3032679324928</v>
      </c>
      <c r="R18" s="17">
        <v>3671339</v>
      </c>
      <c r="S18" s="15">
        <f t="shared" si="24"/>
        <v>-30.456527504167298</v>
      </c>
    </row>
    <row r="19" spans="1:19" ht="12.75">
      <c r="A19" s="16" t="s">
        <v>14</v>
      </c>
      <c r="B19" s="17">
        <v>131974136</v>
      </c>
      <c r="C19" s="15">
        <f t="shared" si="16"/>
        <v>3.3294303169867874</v>
      </c>
      <c r="D19" s="17">
        <v>31400555</v>
      </c>
      <c r="E19" s="15">
        <f t="shared" si="17"/>
        <v>-4.94011151236036</v>
      </c>
      <c r="F19" s="17">
        <v>16582597</v>
      </c>
      <c r="G19" s="15">
        <f t="shared" si="18"/>
        <v>7.419692063407339</v>
      </c>
      <c r="H19" s="17">
        <v>4210886</v>
      </c>
      <c r="I19" s="15">
        <f t="shared" si="19"/>
        <v>-11.744817199307022</v>
      </c>
      <c r="J19" s="17">
        <v>48379050</v>
      </c>
      <c r="K19" s="15">
        <f t="shared" si="20"/>
        <v>4.188144138405917</v>
      </c>
      <c r="L19" s="17">
        <v>7271832</v>
      </c>
      <c r="M19" s="15">
        <f t="shared" si="21"/>
        <v>4.632422641874314</v>
      </c>
      <c r="N19" s="17">
        <v>4072630</v>
      </c>
      <c r="O19" s="15">
        <f t="shared" si="22"/>
        <v>-38.426511571439825</v>
      </c>
      <c r="P19" s="17">
        <f t="shared" si="15"/>
        <v>136046766</v>
      </c>
      <c r="Q19" s="15">
        <f t="shared" si="23"/>
        <v>1.273506089272928</v>
      </c>
      <c r="R19" s="17">
        <v>3923843</v>
      </c>
      <c r="S19" s="15">
        <f t="shared" si="24"/>
        <v>-8.569888697327428</v>
      </c>
    </row>
    <row r="20" spans="1:19" ht="12.75">
      <c r="A20" s="16" t="s">
        <v>42</v>
      </c>
      <c r="B20" s="17">
        <v>127706595</v>
      </c>
      <c r="C20" s="15">
        <f t="shared" si="16"/>
        <v>-19.675850993554633</v>
      </c>
      <c r="D20" s="17">
        <v>28785843</v>
      </c>
      <c r="E20" s="15">
        <f t="shared" si="17"/>
        <v>-29.07594589430495</v>
      </c>
      <c r="F20" s="17">
        <v>15053197</v>
      </c>
      <c r="G20" s="15">
        <f t="shared" si="18"/>
        <v>-13.036548031152535</v>
      </c>
      <c r="H20" s="17">
        <v>4089154</v>
      </c>
      <c r="I20" s="15">
        <f t="shared" si="19"/>
        <v>-9.476214880186134</v>
      </c>
      <c r="J20" s="17">
        <v>53454520</v>
      </c>
      <c r="K20" s="15">
        <f t="shared" si="20"/>
        <v>-12.127222841215826</v>
      </c>
      <c r="L20" s="17">
        <v>6117712</v>
      </c>
      <c r="M20" s="15">
        <f t="shared" si="21"/>
        <v>-31.978169724123916</v>
      </c>
      <c r="N20" s="17">
        <v>4425827</v>
      </c>
      <c r="O20" s="15">
        <f t="shared" si="22"/>
        <v>-17.35094764409247</v>
      </c>
      <c r="P20" s="17">
        <f aca="true" t="shared" si="25" ref="P20:P25">B20+N20</f>
        <v>132132422</v>
      </c>
      <c r="Q20" s="15">
        <f t="shared" si="23"/>
        <v>-19.600096641188117</v>
      </c>
      <c r="R20" s="17">
        <v>3978468</v>
      </c>
      <c r="S20" s="15">
        <f t="shared" si="24"/>
        <v>8.365585417200649</v>
      </c>
    </row>
    <row r="21" spans="1:19" ht="12.75">
      <c r="A21" s="16" t="s">
        <v>14</v>
      </c>
      <c r="B21" s="17">
        <v>102400386</v>
      </c>
      <c r="C21" s="15">
        <f t="shared" si="16"/>
        <v>-22.408746816876302</v>
      </c>
      <c r="D21" s="17">
        <v>27569645</v>
      </c>
      <c r="E21" s="15">
        <f t="shared" si="17"/>
        <v>-12.200134679148192</v>
      </c>
      <c r="F21" s="17">
        <v>13305257</v>
      </c>
      <c r="G21" s="15">
        <f t="shared" si="18"/>
        <v>-19.763731820775718</v>
      </c>
      <c r="H21" s="17">
        <v>4713047</v>
      </c>
      <c r="I21" s="15">
        <f t="shared" si="19"/>
        <v>11.92530503081774</v>
      </c>
      <c r="J21" s="17">
        <v>36931868</v>
      </c>
      <c r="K21" s="15">
        <f t="shared" si="20"/>
        <v>-23.66144436486455</v>
      </c>
      <c r="L21" s="17">
        <v>6061393</v>
      </c>
      <c r="M21" s="15">
        <f t="shared" si="21"/>
        <v>-16.645585321553085</v>
      </c>
      <c r="N21" s="17">
        <v>4474427</v>
      </c>
      <c r="O21" s="15">
        <f t="shared" si="22"/>
        <v>9.865786973037089</v>
      </c>
      <c r="P21" s="17">
        <f t="shared" si="25"/>
        <v>106874813</v>
      </c>
      <c r="Q21" s="15">
        <f t="shared" si="23"/>
        <v>-21.442592027509136</v>
      </c>
      <c r="R21" s="17">
        <v>4334047</v>
      </c>
      <c r="S21" s="15">
        <f t="shared" si="24"/>
        <v>10.454138965294987</v>
      </c>
    </row>
    <row r="22" spans="1:19" ht="12.75">
      <c r="A22" s="16" t="s">
        <v>44</v>
      </c>
      <c r="B22" s="17">
        <v>123675043</v>
      </c>
      <c r="C22" s="15">
        <f aca="true" t="shared" si="26" ref="C22:C27">B22/B20*100-100</f>
        <v>-3.156886298628507</v>
      </c>
      <c r="D22" s="17">
        <v>30735932</v>
      </c>
      <c r="E22" s="15">
        <f aca="true" t="shared" si="27" ref="E22:E27">D22/D20*100-100</f>
        <v>6.774472437718785</v>
      </c>
      <c r="F22" s="17">
        <v>16266891</v>
      </c>
      <c r="G22" s="15">
        <f aca="true" t="shared" si="28" ref="G22:G27">F22/F20*100-100</f>
        <v>8.062699239238015</v>
      </c>
      <c r="H22" s="17">
        <v>5058606</v>
      </c>
      <c r="I22" s="15">
        <f aca="true" t="shared" si="29" ref="I22:I27">H22/H20*100-100</f>
        <v>23.707886765820035</v>
      </c>
      <c r="J22" s="17">
        <v>48114269</v>
      </c>
      <c r="K22" s="15">
        <f aca="true" t="shared" si="30" ref="K22:K27">J22/J20*100-100</f>
        <v>-9.990270233462013</v>
      </c>
      <c r="L22" s="17">
        <v>6433968</v>
      </c>
      <c r="M22" s="15">
        <f aca="true" t="shared" si="31" ref="M22:M27">L22/L20*100-100</f>
        <v>5.169514354386081</v>
      </c>
      <c r="N22" s="17">
        <v>5960751</v>
      </c>
      <c r="O22" s="15">
        <f aca="true" t="shared" si="32" ref="O22:O27">N22/N20*100-100</f>
        <v>34.681066386011025</v>
      </c>
      <c r="P22" s="17">
        <f t="shared" si="25"/>
        <v>129635794</v>
      </c>
      <c r="Q22" s="15">
        <f aca="true" t="shared" si="33" ref="Q22:Q27">P22/P20*100-100</f>
        <v>-1.8894893185262305</v>
      </c>
      <c r="R22" s="17">
        <v>4672707</v>
      </c>
      <c r="S22" s="15">
        <f aca="true" t="shared" si="34" ref="S22:S27">R22/R20*100-100</f>
        <v>17.449907853977948</v>
      </c>
    </row>
    <row r="23" spans="1:19" ht="12.75">
      <c r="A23" s="16" t="s">
        <v>14</v>
      </c>
      <c r="B23" s="17">
        <v>111007830</v>
      </c>
      <c r="C23" s="15">
        <f t="shared" si="26"/>
        <v>8.405675345794108</v>
      </c>
      <c r="D23" s="17">
        <v>30085117</v>
      </c>
      <c r="E23" s="15">
        <f t="shared" si="27"/>
        <v>9.124063802780185</v>
      </c>
      <c r="F23" s="17">
        <v>13536436</v>
      </c>
      <c r="G23" s="15">
        <f t="shared" si="28"/>
        <v>1.737501199713762</v>
      </c>
      <c r="H23" s="17">
        <v>4607414</v>
      </c>
      <c r="I23" s="15">
        <f t="shared" si="29"/>
        <v>-2.241288915642045</v>
      </c>
      <c r="J23" s="17">
        <v>42751400</v>
      </c>
      <c r="K23" s="15">
        <f t="shared" si="30"/>
        <v>15.757480775139783</v>
      </c>
      <c r="L23" s="17">
        <v>6164157</v>
      </c>
      <c r="M23" s="15">
        <f t="shared" si="31"/>
        <v>1.6953858626226719</v>
      </c>
      <c r="N23" s="17">
        <v>6689318</v>
      </c>
      <c r="O23" s="15">
        <f t="shared" si="32"/>
        <v>49.50110930405168</v>
      </c>
      <c r="P23" s="17">
        <f t="shared" si="25"/>
        <v>117697148</v>
      </c>
      <c r="Q23" s="15">
        <f t="shared" si="33"/>
        <v>10.12617912136136</v>
      </c>
      <c r="R23" s="17">
        <v>4162678</v>
      </c>
      <c r="S23" s="15">
        <f t="shared" si="34"/>
        <v>-3.9540180344144886</v>
      </c>
    </row>
    <row r="24" spans="1:19" ht="12.75">
      <c r="A24" s="16" t="s">
        <v>50</v>
      </c>
      <c r="B24" s="17">
        <v>130454598</v>
      </c>
      <c r="C24" s="15">
        <f t="shared" si="26"/>
        <v>5.481748649968125</v>
      </c>
      <c r="D24" s="17">
        <v>34195974</v>
      </c>
      <c r="E24" s="15">
        <f t="shared" si="27"/>
        <v>11.2573192835018</v>
      </c>
      <c r="F24" s="17">
        <v>13880192</v>
      </c>
      <c r="G24" s="15">
        <f t="shared" si="28"/>
        <v>-14.67212757496192</v>
      </c>
      <c r="H24" s="17">
        <v>6386135</v>
      </c>
      <c r="I24" s="15">
        <f t="shared" si="29"/>
        <v>26.242980773754667</v>
      </c>
      <c r="J24" s="17">
        <v>49361129</v>
      </c>
      <c r="K24" s="15">
        <f t="shared" si="30"/>
        <v>2.591455769597161</v>
      </c>
      <c r="L24" s="17">
        <v>7437175</v>
      </c>
      <c r="M24" s="15">
        <f t="shared" si="31"/>
        <v>15.592352961656019</v>
      </c>
      <c r="N24" s="17">
        <v>7917071</v>
      </c>
      <c r="O24" s="15">
        <f t="shared" si="32"/>
        <v>32.82002553034005</v>
      </c>
      <c r="P24" s="17">
        <f t="shared" si="25"/>
        <v>138371669</v>
      </c>
      <c r="Q24" s="15">
        <f t="shared" si="33"/>
        <v>6.738783117261576</v>
      </c>
      <c r="R24" s="17">
        <v>4062417</v>
      </c>
      <c r="S24" s="15">
        <f t="shared" si="34"/>
        <v>-13.060737598141728</v>
      </c>
    </row>
    <row r="25" spans="1:19" ht="12.75">
      <c r="A25" s="16" t="s">
        <v>14</v>
      </c>
      <c r="B25" s="17">
        <v>117342945</v>
      </c>
      <c r="C25" s="15">
        <f t="shared" si="26"/>
        <v>5.706908242418578</v>
      </c>
      <c r="D25" s="17">
        <v>34109463</v>
      </c>
      <c r="E25" s="15">
        <f t="shared" si="27"/>
        <v>13.376534317616247</v>
      </c>
      <c r="F25" s="17">
        <v>13107022</v>
      </c>
      <c r="G25" s="15">
        <f t="shared" si="28"/>
        <v>-3.1722825712765257</v>
      </c>
      <c r="H25" s="17">
        <v>5240009</v>
      </c>
      <c r="I25" s="15">
        <f t="shared" si="29"/>
        <v>13.729936142052779</v>
      </c>
      <c r="J25" s="17">
        <v>41163102</v>
      </c>
      <c r="K25" s="15">
        <f t="shared" si="30"/>
        <v>-3.715195291850094</v>
      </c>
      <c r="L25" s="17">
        <v>5912169</v>
      </c>
      <c r="M25" s="15">
        <f t="shared" si="31"/>
        <v>-4.087955579327399</v>
      </c>
      <c r="N25" s="17">
        <v>7098767</v>
      </c>
      <c r="O25" s="15">
        <f t="shared" si="32"/>
        <v>6.120937889333405</v>
      </c>
      <c r="P25" s="17">
        <f t="shared" si="25"/>
        <v>124441712</v>
      </c>
      <c r="Q25" s="15">
        <f t="shared" si="33"/>
        <v>5.730439619488493</v>
      </c>
      <c r="R25" s="17">
        <v>4450857</v>
      </c>
      <c r="S25" s="15">
        <f t="shared" si="34"/>
        <v>6.922923175897822</v>
      </c>
    </row>
    <row r="26" spans="1:19" ht="12.75">
      <c r="A26" s="16" t="s">
        <v>55</v>
      </c>
      <c r="B26" s="17">
        <v>135956566</v>
      </c>
      <c r="C26" s="15">
        <f t="shared" si="26"/>
        <v>4.217534747222928</v>
      </c>
      <c r="D26" s="17">
        <v>39799809</v>
      </c>
      <c r="E26" s="15">
        <f t="shared" si="27"/>
        <v>16.38741157073052</v>
      </c>
      <c r="F26" s="17">
        <v>12264858</v>
      </c>
      <c r="G26" s="15">
        <f t="shared" si="28"/>
        <v>-11.637692043453</v>
      </c>
      <c r="H26" s="17">
        <v>6522302</v>
      </c>
      <c r="I26" s="15">
        <f t="shared" si="29"/>
        <v>2.1322286484704733</v>
      </c>
      <c r="J26" s="17">
        <v>48222874</v>
      </c>
      <c r="K26" s="15">
        <f t="shared" si="30"/>
        <v>-2.3059744034622867</v>
      </c>
      <c r="L26" s="17">
        <v>7202900</v>
      </c>
      <c r="M26" s="15">
        <f t="shared" si="31"/>
        <v>-3.150053615788252</v>
      </c>
      <c r="N26" s="17">
        <v>10102953</v>
      </c>
      <c r="O26" s="15">
        <f t="shared" si="32"/>
        <v>27.60973092195333</v>
      </c>
      <c r="P26" s="17">
        <f>B26+N26</f>
        <v>146059519</v>
      </c>
      <c r="Q26" s="15">
        <f t="shared" si="33"/>
        <v>5.555942235545345</v>
      </c>
      <c r="R26" s="17">
        <v>5841823</v>
      </c>
      <c r="S26" s="15">
        <f t="shared" si="34"/>
        <v>43.801657978489175</v>
      </c>
    </row>
    <row r="27" spans="1:19" ht="12.75">
      <c r="A27" s="16" t="s">
        <v>14</v>
      </c>
      <c r="B27" s="17">
        <v>115817693</v>
      </c>
      <c r="C27" s="15">
        <f t="shared" si="26"/>
        <v>-1.2998242033212932</v>
      </c>
      <c r="D27" s="17">
        <v>34636445</v>
      </c>
      <c r="E27" s="15">
        <f t="shared" si="27"/>
        <v>1.544973018191456</v>
      </c>
      <c r="F27" s="17">
        <v>11577418</v>
      </c>
      <c r="G27" s="15">
        <f t="shared" si="28"/>
        <v>-11.67011087644471</v>
      </c>
      <c r="H27" s="17">
        <v>5034301</v>
      </c>
      <c r="I27" s="15">
        <f t="shared" si="29"/>
        <v>-3.925718448193507</v>
      </c>
      <c r="J27" s="17">
        <v>38601355</v>
      </c>
      <c r="K27" s="15">
        <f t="shared" si="30"/>
        <v>-6.223406098014678</v>
      </c>
      <c r="L27" s="17">
        <v>7411714</v>
      </c>
      <c r="M27" s="15">
        <f t="shared" si="31"/>
        <v>25.36370323649409</v>
      </c>
      <c r="N27" s="17">
        <v>8752842</v>
      </c>
      <c r="O27" s="15">
        <f t="shared" si="32"/>
        <v>23.30087746224099</v>
      </c>
      <c r="P27" s="17">
        <f>B27+N27</f>
        <v>124570535</v>
      </c>
      <c r="Q27" s="15">
        <f t="shared" si="33"/>
        <v>0.10352075516286163</v>
      </c>
      <c r="R27" s="17">
        <v>5329733</v>
      </c>
      <c r="S27" s="15">
        <f t="shared" si="34"/>
        <v>19.746219660618152</v>
      </c>
    </row>
    <row r="28" spans="1:19" ht="12.75">
      <c r="A28" s="14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4"/>
    </row>
    <row r="29" spans="1:19" ht="30" customHeight="1">
      <c r="A29" s="9" t="s">
        <v>0</v>
      </c>
      <c r="B29" s="19" t="s">
        <v>16</v>
      </c>
      <c r="C29" s="20" t="s">
        <v>2</v>
      </c>
      <c r="D29" s="19" t="s">
        <v>17</v>
      </c>
      <c r="E29" s="20" t="s">
        <v>2</v>
      </c>
      <c r="F29" s="19" t="s">
        <v>18</v>
      </c>
      <c r="G29" s="20" t="s">
        <v>2</v>
      </c>
      <c r="H29" s="19" t="s">
        <v>53</v>
      </c>
      <c r="I29" s="20" t="s">
        <v>2</v>
      </c>
      <c r="J29" s="19" t="s">
        <v>20</v>
      </c>
      <c r="K29" s="20" t="s">
        <v>2</v>
      </c>
      <c r="L29" s="19" t="s">
        <v>21</v>
      </c>
      <c r="M29" s="20" t="s">
        <v>2</v>
      </c>
      <c r="N29" s="19" t="s">
        <v>22</v>
      </c>
      <c r="O29" s="20" t="s">
        <v>2</v>
      </c>
      <c r="P29" s="19" t="s">
        <v>58</v>
      </c>
      <c r="Q29" s="21" t="s">
        <v>2</v>
      </c>
      <c r="R29" s="19" t="s">
        <v>24</v>
      </c>
      <c r="S29" s="22" t="s">
        <v>2</v>
      </c>
    </row>
    <row r="30" spans="1:19" ht="12.75">
      <c r="A30" s="14" t="s">
        <v>34</v>
      </c>
      <c r="B30" s="14">
        <v>5750804</v>
      </c>
      <c r="C30" s="15"/>
      <c r="D30" s="14">
        <v>750274</v>
      </c>
      <c r="E30" s="15"/>
      <c r="F30" s="14">
        <v>8054095</v>
      </c>
      <c r="G30" s="15"/>
      <c r="H30" s="14">
        <v>41618</v>
      </c>
      <c r="I30" s="15"/>
      <c r="J30" s="14">
        <v>1273792</v>
      </c>
      <c r="K30" s="15"/>
      <c r="L30" s="14">
        <v>2234849</v>
      </c>
      <c r="M30" s="15"/>
      <c r="N30" s="14">
        <v>34404205</v>
      </c>
      <c r="O30" s="15"/>
      <c r="P30" s="14">
        <f>804026+22932</f>
        <v>826958</v>
      </c>
      <c r="Q30" s="15"/>
      <c r="R30" s="17">
        <f>P5+R5+B30+D30+F30+H30+J30+L30+N30+P30</f>
        <v>326818538</v>
      </c>
      <c r="S30" s="15"/>
    </row>
    <row r="31" spans="1:19" ht="12.75">
      <c r="A31" s="14" t="s">
        <v>32</v>
      </c>
      <c r="B31" s="14">
        <f>B40+B39</f>
        <v>1757344</v>
      </c>
      <c r="C31" s="15">
        <f aca="true" t="shared" si="35" ref="C31:C37">B31/B30*100-100</f>
        <v>-69.44176849011025</v>
      </c>
      <c r="D31" s="14">
        <f aca="true" t="shared" si="36" ref="D31:R31">D40+D39</f>
        <v>105268</v>
      </c>
      <c r="E31" s="15">
        <f aca="true" t="shared" si="37" ref="E31:E37">D31/D30*100-100</f>
        <v>-85.96939251526776</v>
      </c>
      <c r="F31" s="14">
        <f t="shared" si="36"/>
        <v>5618170</v>
      </c>
      <c r="G31" s="15">
        <f aca="true" t="shared" si="38" ref="G31:G37">F31/F30*100-100</f>
        <v>-30.24455261578116</v>
      </c>
      <c r="H31" s="14">
        <f t="shared" si="36"/>
        <v>0</v>
      </c>
      <c r="I31" s="15">
        <f aca="true" t="shared" si="39" ref="I31:I37">H31/H30*100-100</f>
        <v>-100</v>
      </c>
      <c r="J31" s="14">
        <f t="shared" si="36"/>
        <v>678123</v>
      </c>
      <c r="K31" s="15">
        <f aca="true" t="shared" si="40" ref="K31:K37">J31/J30*100-100</f>
        <v>-46.763443325126865</v>
      </c>
      <c r="L31" s="14">
        <f t="shared" si="36"/>
        <v>2065400</v>
      </c>
      <c r="M31" s="15">
        <f aca="true" t="shared" si="41" ref="M31:M37">L31/L30*100-100</f>
        <v>-7.582122998019102</v>
      </c>
      <c r="N31" s="14">
        <f t="shared" si="36"/>
        <v>19925472</v>
      </c>
      <c r="O31" s="15">
        <f aca="true" t="shared" si="42" ref="O31:O37">N31/N30*100-100</f>
        <v>-42.08419581269208</v>
      </c>
      <c r="P31" s="14">
        <f t="shared" si="36"/>
        <v>347172</v>
      </c>
      <c r="Q31" s="15">
        <f aca="true" t="shared" si="43" ref="Q31:Q37">P31/P30*100-100</f>
        <v>-58.01818230188232</v>
      </c>
      <c r="R31" s="14">
        <f t="shared" si="36"/>
        <v>229495176</v>
      </c>
      <c r="S31" s="15">
        <f aca="true" t="shared" si="44" ref="S31:S37">R31/R30*100-100</f>
        <v>-29.77902128673007</v>
      </c>
    </row>
    <row r="32" spans="1:19" ht="12.75">
      <c r="A32" s="14" t="s">
        <v>38</v>
      </c>
      <c r="B32" s="14">
        <f>SUM(B41:B42)</f>
        <v>4036574</v>
      </c>
      <c r="C32" s="15">
        <f t="shared" si="35"/>
        <v>129.69742975763424</v>
      </c>
      <c r="D32" s="14">
        <f aca="true" t="shared" si="45" ref="D32:R32">SUM(D41:D42)</f>
        <v>1023</v>
      </c>
      <c r="E32" s="15">
        <f t="shared" si="37"/>
        <v>-99.02819470304367</v>
      </c>
      <c r="F32" s="14">
        <f t="shared" si="45"/>
        <v>8836345</v>
      </c>
      <c r="G32" s="15">
        <f t="shared" si="38"/>
        <v>57.28155253401019</v>
      </c>
      <c r="H32" s="14">
        <f t="shared" si="45"/>
        <v>0</v>
      </c>
      <c r="I32" s="15" t="e">
        <f t="shared" si="39"/>
        <v>#DIV/0!</v>
      </c>
      <c r="J32" s="14">
        <f t="shared" si="45"/>
        <v>2790507</v>
      </c>
      <c r="K32" s="15">
        <f t="shared" si="40"/>
        <v>311.50455005950244</v>
      </c>
      <c r="L32" s="14">
        <f t="shared" si="45"/>
        <v>6064404</v>
      </c>
      <c r="M32" s="15">
        <f t="shared" si="41"/>
        <v>193.61886317420357</v>
      </c>
      <c r="N32" s="14">
        <f t="shared" si="45"/>
        <v>38240114</v>
      </c>
      <c r="O32" s="15">
        <f t="shared" si="42"/>
        <v>91.91572475673348</v>
      </c>
      <c r="P32" s="14">
        <f t="shared" si="45"/>
        <v>45317</v>
      </c>
      <c r="Q32" s="15">
        <f t="shared" si="43"/>
        <v>-86.94681598746442</v>
      </c>
      <c r="R32" s="14">
        <f t="shared" si="45"/>
        <v>333017559</v>
      </c>
      <c r="S32" s="15">
        <f t="shared" si="44"/>
        <v>45.10874032489468</v>
      </c>
    </row>
    <row r="33" spans="1:19" ht="12.75">
      <c r="A33" s="14" t="s">
        <v>39</v>
      </c>
      <c r="B33" s="14">
        <f>B43+B44</f>
        <v>5445416</v>
      </c>
      <c r="C33" s="15">
        <f t="shared" si="35"/>
        <v>34.901924255569185</v>
      </c>
      <c r="D33" s="14">
        <f aca="true" t="shared" si="46" ref="D33:R33">D43+D44</f>
        <v>910524</v>
      </c>
      <c r="E33" s="15">
        <f t="shared" si="37"/>
        <v>88905.27859237537</v>
      </c>
      <c r="F33" s="14">
        <f t="shared" si="46"/>
        <v>9073329</v>
      </c>
      <c r="G33" s="15">
        <f t="shared" si="38"/>
        <v>2.681923351793074</v>
      </c>
      <c r="H33" s="14">
        <f t="shared" si="46"/>
        <v>358344</v>
      </c>
      <c r="I33" s="15" t="e">
        <f t="shared" si="39"/>
        <v>#DIV/0!</v>
      </c>
      <c r="J33" s="14">
        <f t="shared" si="46"/>
        <v>1235213</v>
      </c>
      <c r="K33" s="15">
        <f t="shared" si="40"/>
        <v>-55.73517643926355</v>
      </c>
      <c r="L33" s="14">
        <f t="shared" si="46"/>
        <v>9546469</v>
      </c>
      <c r="M33" s="15">
        <f t="shared" si="41"/>
        <v>57.41809087916968</v>
      </c>
      <c r="N33" s="14">
        <f t="shared" si="46"/>
        <v>85076394</v>
      </c>
      <c r="O33" s="15">
        <f t="shared" si="42"/>
        <v>122.47944658323976</v>
      </c>
      <c r="P33" s="14">
        <f t="shared" si="46"/>
        <v>170527</v>
      </c>
      <c r="Q33" s="15">
        <f t="shared" si="43"/>
        <v>276.2980779839795</v>
      </c>
      <c r="R33" s="14">
        <f t="shared" si="46"/>
        <v>419802170</v>
      </c>
      <c r="S33" s="15">
        <f t="shared" si="44"/>
        <v>26.06007060426505</v>
      </c>
    </row>
    <row r="34" spans="1:19" ht="12.75">
      <c r="A34" s="14" t="s">
        <v>41</v>
      </c>
      <c r="B34" s="14">
        <f>B45+B46</f>
        <v>3776534</v>
      </c>
      <c r="C34" s="15">
        <f t="shared" si="35"/>
        <v>-30.647465684899004</v>
      </c>
      <c r="D34" s="14">
        <f>D45+D46</f>
        <v>1574</v>
      </c>
      <c r="E34" s="15">
        <f t="shared" si="37"/>
        <v>-99.8271325083139</v>
      </c>
      <c r="F34" s="14">
        <f>F45+F46</f>
        <v>6664580</v>
      </c>
      <c r="G34" s="15">
        <f t="shared" si="38"/>
        <v>-26.547576969820014</v>
      </c>
      <c r="H34" s="14">
        <f>H45+H46</f>
        <v>390506</v>
      </c>
      <c r="I34" s="15">
        <f t="shared" si="39"/>
        <v>8.975174692474269</v>
      </c>
      <c r="J34" s="14">
        <f>J45+J46</f>
        <v>5435220</v>
      </c>
      <c r="K34" s="15">
        <f t="shared" si="40"/>
        <v>340.02289483676094</v>
      </c>
      <c r="L34" s="14">
        <f>L45+L46</f>
        <v>7732393</v>
      </c>
      <c r="M34" s="15">
        <f t="shared" si="41"/>
        <v>-19.00258619181605</v>
      </c>
      <c r="N34" s="14">
        <f>N45+N46</f>
        <v>51816867</v>
      </c>
      <c r="O34" s="15">
        <f t="shared" si="42"/>
        <v>-39.09371969855704</v>
      </c>
      <c r="P34" s="14">
        <f>P45+P46</f>
        <v>53550</v>
      </c>
      <c r="Q34" s="15">
        <f t="shared" si="43"/>
        <v>-68.5973482205164</v>
      </c>
      <c r="R34" s="14">
        <f>R45+R46</f>
        <v>323190974</v>
      </c>
      <c r="S34" s="15">
        <f t="shared" si="44"/>
        <v>-23.013505623374925</v>
      </c>
    </row>
    <row r="35" spans="1:19" ht="12.75">
      <c r="A35" s="14" t="s">
        <v>46</v>
      </c>
      <c r="B35" s="14">
        <f>B47+B48</f>
        <v>1470291</v>
      </c>
      <c r="C35" s="15">
        <f t="shared" si="35"/>
        <v>-61.06771447046418</v>
      </c>
      <c r="D35" s="14">
        <f aca="true" t="shared" si="47" ref="D35:P35">D47+D48</f>
        <v>2984</v>
      </c>
      <c r="E35" s="15">
        <f t="shared" si="37"/>
        <v>89.58068614993647</v>
      </c>
      <c r="F35" s="14">
        <f t="shared" si="47"/>
        <v>6642757</v>
      </c>
      <c r="G35" s="15">
        <f t="shared" si="38"/>
        <v>-0.32744749106470294</v>
      </c>
      <c r="H35" s="14">
        <f t="shared" si="47"/>
        <v>100065</v>
      </c>
      <c r="I35" s="15">
        <f t="shared" si="39"/>
        <v>-74.3755537687001</v>
      </c>
      <c r="J35" s="14">
        <f t="shared" si="47"/>
        <v>2012126</v>
      </c>
      <c r="K35" s="15">
        <f t="shared" si="40"/>
        <v>-62.97986098078827</v>
      </c>
      <c r="L35" s="14">
        <f t="shared" si="47"/>
        <v>6526532</v>
      </c>
      <c r="M35" s="15">
        <f t="shared" si="41"/>
        <v>-15.594926434804862</v>
      </c>
      <c r="N35" s="14">
        <f t="shared" si="47"/>
        <v>52192560</v>
      </c>
      <c r="O35" s="15">
        <f t="shared" si="42"/>
        <v>0.7250399758827513</v>
      </c>
      <c r="P35" s="14">
        <f t="shared" si="47"/>
        <v>303425</v>
      </c>
      <c r="Q35" s="15">
        <f t="shared" si="43"/>
        <v>466.6199813258637</v>
      </c>
      <c r="R35" s="14">
        <f>R47+R48</f>
        <v>325419067</v>
      </c>
      <c r="S35" s="15">
        <f t="shared" si="44"/>
        <v>0.6894044633808392</v>
      </c>
    </row>
    <row r="36" spans="1:19" ht="12.75">
      <c r="A36" s="14" t="s">
        <v>51</v>
      </c>
      <c r="B36" s="14">
        <f>B49+B50</f>
        <v>905917</v>
      </c>
      <c r="C36" s="15">
        <f t="shared" si="35"/>
        <v>-38.38519041468662</v>
      </c>
      <c r="D36" s="14">
        <f aca="true" t="shared" si="48" ref="D36:P36">D49+D50</f>
        <v>3597</v>
      </c>
      <c r="E36" s="15">
        <f t="shared" si="37"/>
        <v>20.542895442359253</v>
      </c>
      <c r="F36" s="14">
        <f t="shared" si="48"/>
        <v>7323938</v>
      </c>
      <c r="G36" s="15">
        <f t="shared" si="38"/>
        <v>10.254492223635452</v>
      </c>
      <c r="H36" s="14">
        <f t="shared" si="48"/>
        <v>5777</v>
      </c>
      <c r="I36" s="15">
        <f t="shared" si="39"/>
        <v>-94.22675261080298</v>
      </c>
      <c r="J36" s="14">
        <f t="shared" si="48"/>
        <v>2913172</v>
      </c>
      <c r="K36" s="15">
        <f t="shared" si="40"/>
        <v>44.78079404570093</v>
      </c>
      <c r="L36" s="14">
        <f t="shared" si="48"/>
        <v>8818664</v>
      </c>
      <c r="M36" s="15">
        <f t="shared" si="41"/>
        <v>35.12021392065495</v>
      </c>
      <c r="N36" s="14">
        <f t="shared" si="48"/>
        <v>45733704</v>
      </c>
      <c r="O36" s="15">
        <f t="shared" si="42"/>
        <v>-12.375051156716594</v>
      </c>
      <c r="P36" s="14">
        <f t="shared" si="48"/>
        <v>41580</v>
      </c>
      <c r="Q36" s="15">
        <f t="shared" si="43"/>
        <v>-86.29644887533988</v>
      </c>
      <c r="R36" s="14">
        <f>R49+R50</f>
        <v>337073004</v>
      </c>
      <c r="S36" s="15">
        <f t="shared" si="44"/>
        <v>3.581209026083272</v>
      </c>
    </row>
    <row r="37" spans="1:19" ht="12.75">
      <c r="A37" s="14" t="s">
        <v>54</v>
      </c>
      <c r="B37" s="14">
        <f>B51+B52</f>
        <v>2332159</v>
      </c>
      <c r="C37" s="15">
        <f t="shared" si="35"/>
        <v>157.43627727484972</v>
      </c>
      <c r="D37" s="14">
        <f aca="true" t="shared" si="49" ref="D37:R37">D51+D52</f>
        <v>29588</v>
      </c>
      <c r="E37" s="15">
        <f t="shared" si="37"/>
        <v>722.5743675284959</v>
      </c>
      <c r="F37" s="14">
        <f t="shared" si="49"/>
        <v>6988101</v>
      </c>
      <c r="G37" s="15">
        <f t="shared" si="38"/>
        <v>-4.585470275690483</v>
      </c>
      <c r="H37" s="14">
        <f t="shared" si="49"/>
        <v>8450</v>
      </c>
      <c r="I37" s="15">
        <f t="shared" si="39"/>
        <v>46.2696901505972</v>
      </c>
      <c r="J37" s="14">
        <f t="shared" si="49"/>
        <v>2850824</v>
      </c>
      <c r="K37" s="15">
        <f t="shared" si="40"/>
        <v>-2.140210052822141</v>
      </c>
      <c r="L37" s="14">
        <f t="shared" si="49"/>
        <v>6603426</v>
      </c>
      <c r="M37" s="15">
        <f t="shared" si="41"/>
        <v>-25.1198821045909</v>
      </c>
      <c r="N37" s="14">
        <f t="shared" si="49"/>
        <v>34659651</v>
      </c>
      <c r="O37" s="15">
        <f t="shared" si="42"/>
        <v>-24.21420534842312</v>
      </c>
      <c r="P37" s="14">
        <f t="shared" si="49"/>
        <v>0</v>
      </c>
      <c r="Q37" s="15">
        <f t="shared" si="43"/>
        <v>-100</v>
      </c>
      <c r="R37" s="14">
        <f t="shared" si="49"/>
        <v>335273809</v>
      </c>
      <c r="S37" s="15">
        <f t="shared" si="44"/>
        <v>-0.5337701265450505</v>
      </c>
    </row>
    <row r="38" spans="1:19" ht="12.75">
      <c r="A38" s="14"/>
      <c r="B38" s="17"/>
      <c r="C38" s="15"/>
      <c r="D38" s="17"/>
      <c r="E38" s="15"/>
      <c r="F38" s="17"/>
      <c r="G38" s="15"/>
      <c r="H38" s="17"/>
      <c r="I38" s="15"/>
      <c r="J38" s="17"/>
      <c r="K38" s="15"/>
      <c r="L38" s="17"/>
      <c r="M38" s="15"/>
      <c r="N38" s="17"/>
      <c r="O38" s="15"/>
      <c r="P38" s="17"/>
      <c r="Q38" s="15"/>
      <c r="R38" s="17"/>
      <c r="S38" s="15"/>
    </row>
    <row r="39" spans="1:19" ht="12.75">
      <c r="A39" s="16" t="s">
        <v>33</v>
      </c>
      <c r="B39" s="14">
        <v>992625</v>
      </c>
      <c r="C39" s="18"/>
      <c r="D39" s="14">
        <v>11105</v>
      </c>
      <c r="E39" s="18"/>
      <c r="F39" s="14">
        <v>3620221</v>
      </c>
      <c r="G39" s="18"/>
      <c r="H39" s="14">
        <v>0</v>
      </c>
      <c r="I39" s="18"/>
      <c r="J39" s="14">
        <v>219125</v>
      </c>
      <c r="K39" s="18"/>
      <c r="L39" s="14">
        <v>775705</v>
      </c>
      <c r="M39" s="18"/>
      <c r="N39" s="14">
        <v>9305128</v>
      </c>
      <c r="O39" s="18"/>
      <c r="P39" s="14">
        <f>305929+1443</f>
        <v>307372</v>
      </c>
      <c r="Q39" s="18"/>
      <c r="R39" s="17">
        <f aca="true" t="shared" si="50" ref="R39:R52">P14+R14+B39+D39+F39+H39+J39+L39+N39+P39</f>
        <v>110180774</v>
      </c>
      <c r="S39" s="18"/>
    </row>
    <row r="40" spans="1:19" ht="12.75">
      <c r="A40" s="16" t="s">
        <v>14</v>
      </c>
      <c r="B40" s="14">
        <v>764719</v>
      </c>
      <c r="C40" s="18"/>
      <c r="D40" s="14">
        <v>94163</v>
      </c>
      <c r="E40" s="18"/>
      <c r="F40" s="14">
        <v>1997949</v>
      </c>
      <c r="G40" s="18"/>
      <c r="H40" s="14">
        <v>0</v>
      </c>
      <c r="I40" s="18"/>
      <c r="J40" s="14">
        <v>458998</v>
      </c>
      <c r="K40" s="18"/>
      <c r="L40" s="14">
        <v>1289695</v>
      </c>
      <c r="M40" s="18"/>
      <c r="N40" s="14">
        <v>10620344</v>
      </c>
      <c r="O40" s="18"/>
      <c r="P40" s="14">
        <f>39800+0</f>
        <v>39800</v>
      </c>
      <c r="Q40" s="18"/>
      <c r="R40" s="17">
        <f t="shared" si="50"/>
        <v>119314402</v>
      </c>
      <c r="S40" s="18"/>
    </row>
    <row r="41" spans="1:19" ht="12.75">
      <c r="A41" s="16" t="s">
        <v>37</v>
      </c>
      <c r="B41" s="14">
        <v>1626172</v>
      </c>
      <c r="C41" s="15">
        <f aca="true" t="shared" si="51" ref="C41:C46">B41/B39*100-100</f>
        <v>63.82541241657222</v>
      </c>
      <c r="D41" s="14">
        <v>0</v>
      </c>
      <c r="E41" s="15">
        <f aca="true" t="shared" si="52" ref="E41:E46">D41/D39*100-100</f>
        <v>-100</v>
      </c>
      <c r="F41" s="14">
        <v>3748660</v>
      </c>
      <c r="G41" s="15">
        <f aca="true" t="shared" si="53" ref="G41:G46">F41/F39*100-100</f>
        <v>3.5478220804752</v>
      </c>
      <c r="H41" s="14">
        <v>0</v>
      </c>
      <c r="I41" s="15" t="e">
        <f aca="true" t="shared" si="54" ref="I41:I46">H41/H39*100-100</f>
        <v>#DIV/0!</v>
      </c>
      <c r="J41" s="14">
        <v>539451</v>
      </c>
      <c r="K41" s="15">
        <f aca="true" t="shared" si="55" ref="K41:K46">J41/J39*100-100</f>
        <v>146.1841414717627</v>
      </c>
      <c r="L41" s="14">
        <v>915899</v>
      </c>
      <c r="M41" s="15">
        <f aca="true" t="shared" si="56" ref="M41:M46">L41/L39*100-100</f>
        <v>18.07310768913439</v>
      </c>
      <c r="N41" s="14">
        <v>17445012</v>
      </c>
      <c r="O41" s="15">
        <f aca="true" t="shared" si="57" ref="O41:O46">N41/N39*100-100</f>
        <v>87.477399558609</v>
      </c>
      <c r="P41" s="14">
        <v>6116</v>
      </c>
      <c r="Q41" s="15">
        <f aca="true" t="shared" si="58" ref="Q41:Q46">P41/P39*100-100</f>
        <v>-98.01022864802259</v>
      </c>
      <c r="R41" s="17">
        <f t="shared" si="50"/>
        <v>158656965</v>
      </c>
      <c r="S41" s="15">
        <f aca="true" t="shared" si="59" ref="S41:S46">R41/R39*100-100</f>
        <v>43.99695994148672</v>
      </c>
    </row>
    <row r="42" spans="1:19" ht="12.75">
      <c r="A42" s="16" t="s">
        <v>14</v>
      </c>
      <c r="B42" s="14">
        <v>2410402</v>
      </c>
      <c r="C42" s="15">
        <f t="shared" si="51"/>
        <v>215.20100847500845</v>
      </c>
      <c r="D42" s="14">
        <v>1023</v>
      </c>
      <c r="E42" s="15">
        <f t="shared" si="52"/>
        <v>-98.91358601573867</v>
      </c>
      <c r="F42" s="14">
        <v>5087685</v>
      </c>
      <c r="G42" s="15">
        <f t="shared" si="53"/>
        <v>154.64538884626182</v>
      </c>
      <c r="H42" s="14">
        <v>0</v>
      </c>
      <c r="I42" s="15" t="e">
        <f t="shared" si="54"/>
        <v>#DIV/0!</v>
      </c>
      <c r="J42" s="14">
        <v>2251056</v>
      </c>
      <c r="K42" s="15">
        <f t="shared" si="55"/>
        <v>390.4282807332494</v>
      </c>
      <c r="L42" s="14">
        <v>5148505</v>
      </c>
      <c r="M42" s="15">
        <f t="shared" si="56"/>
        <v>299.2033000050399</v>
      </c>
      <c r="N42" s="14">
        <v>20795102</v>
      </c>
      <c r="O42" s="15">
        <f t="shared" si="57"/>
        <v>95.8044108552416</v>
      </c>
      <c r="P42" s="14">
        <v>39201</v>
      </c>
      <c r="Q42" s="15">
        <f t="shared" si="58"/>
        <v>-1.5050251256281513</v>
      </c>
      <c r="R42" s="17">
        <f t="shared" si="50"/>
        <v>174360594</v>
      </c>
      <c r="S42" s="15">
        <f t="shared" si="59"/>
        <v>46.135412890054965</v>
      </c>
    </row>
    <row r="43" spans="1:19" ht="12.75">
      <c r="A43" s="16" t="s">
        <v>40</v>
      </c>
      <c r="B43" s="14">
        <v>2695338</v>
      </c>
      <c r="C43" s="15">
        <f t="shared" si="51"/>
        <v>65.74741171290614</v>
      </c>
      <c r="D43" s="14">
        <v>0</v>
      </c>
      <c r="E43" s="15" t="e">
        <f t="shared" si="52"/>
        <v>#DIV/0!</v>
      </c>
      <c r="F43" s="14">
        <v>6200428</v>
      </c>
      <c r="G43" s="15">
        <f t="shared" si="53"/>
        <v>65.40385097608211</v>
      </c>
      <c r="H43" s="14">
        <v>257933</v>
      </c>
      <c r="I43" s="15" t="e">
        <f t="shared" si="54"/>
        <v>#DIV/0!</v>
      </c>
      <c r="J43" s="14">
        <v>1094552</v>
      </c>
      <c r="K43" s="15">
        <f t="shared" si="55"/>
        <v>102.90109759737214</v>
      </c>
      <c r="L43" s="14">
        <v>6935543</v>
      </c>
      <c r="M43" s="15">
        <f t="shared" si="56"/>
        <v>657.238844021011</v>
      </c>
      <c r="N43" s="14">
        <v>40299329</v>
      </c>
      <c r="O43" s="15">
        <f t="shared" si="57"/>
        <v>131.00774593906843</v>
      </c>
      <c r="P43" s="14">
        <v>32538</v>
      </c>
      <c r="Q43" s="15">
        <f t="shared" si="58"/>
        <v>432.0143884892086</v>
      </c>
      <c r="R43" s="17">
        <f t="shared" si="50"/>
        <v>225531006</v>
      </c>
      <c r="S43" s="15">
        <f t="shared" si="59"/>
        <v>42.150082096931584</v>
      </c>
    </row>
    <row r="44" spans="1:19" ht="12.75">
      <c r="A44" s="16" t="s">
        <v>14</v>
      </c>
      <c r="B44" s="14">
        <v>2750078</v>
      </c>
      <c r="C44" s="15">
        <f t="shared" si="51"/>
        <v>14.092089203377697</v>
      </c>
      <c r="D44" s="14">
        <v>910524</v>
      </c>
      <c r="E44" s="15">
        <f t="shared" si="52"/>
        <v>88905.27859237537</v>
      </c>
      <c r="F44" s="14">
        <v>2872901</v>
      </c>
      <c r="G44" s="15">
        <f t="shared" si="53"/>
        <v>-43.53225484675251</v>
      </c>
      <c r="H44" s="14">
        <v>100411</v>
      </c>
      <c r="I44" s="15" t="e">
        <f t="shared" si="54"/>
        <v>#DIV/0!</v>
      </c>
      <c r="J44" s="14">
        <v>140661</v>
      </c>
      <c r="K44" s="15">
        <f t="shared" si="55"/>
        <v>-93.75133270784912</v>
      </c>
      <c r="L44" s="14">
        <v>2610926</v>
      </c>
      <c r="M44" s="15">
        <f t="shared" si="56"/>
        <v>-49.287686425476906</v>
      </c>
      <c r="N44" s="14">
        <v>44777065</v>
      </c>
      <c r="O44" s="15">
        <f t="shared" si="57"/>
        <v>115.32505587132968</v>
      </c>
      <c r="P44" s="14">
        <v>137989</v>
      </c>
      <c r="Q44" s="15">
        <f t="shared" si="58"/>
        <v>252.00377541389247</v>
      </c>
      <c r="R44" s="17">
        <f t="shared" si="50"/>
        <v>194271164</v>
      </c>
      <c r="S44" s="15">
        <f t="shared" si="59"/>
        <v>11.419191425787403</v>
      </c>
    </row>
    <row r="45" spans="1:19" ht="12.75">
      <c r="A45" s="16" t="s">
        <v>43</v>
      </c>
      <c r="B45" s="14">
        <v>2405930</v>
      </c>
      <c r="C45" s="15">
        <f t="shared" si="51"/>
        <v>-10.737354647172268</v>
      </c>
      <c r="D45" s="14">
        <v>1574</v>
      </c>
      <c r="E45" s="15" t="e">
        <f t="shared" si="52"/>
        <v>#DIV/0!</v>
      </c>
      <c r="F45" s="14">
        <v>3252196</v>
      </c>
      <c r="G45" s="15">
        <f t="shared" si="53"/>
        <v>-47.54884662800697</v>
      </c>
      <c r="H45" s="14">
        <v>2101</v>
      </c>
      <c r="I45" s="15">
        <f t="shared" si="54"/>
        <v>-99.18544738362287</v>
      </c>
      <c r="J45" s="14">
        <v>1074922</v>
      </c>
      <c r="K45" s="15">
        <f t="shared" si="55"/>
        <v>-1.7934278133884902</v>
      </c>
      <c r="L45" s="14">
        <v>4533281</v>
      </c>
      <c r="M45" s="15">
        <f t="shared" si="56"/>
        <v>-34.636970746198244</v>
      </c>
      <c r="N45" s="14">
        <v>25400404</v>
      </c>
      <c r="O45" s="15">
        <f t="shared" si="57"/>
        <v>-36.970652786799505</v>
      </c>
      <c r="P45" s="14">
        <v>0</v>
      </c>
      <c r="Q45" s="15">
        <f t="shared" si="58"/>
        <v>-100</v>
      </c>
      <c r="R45" s="17">
        <f t="shared" si="50"/>
        <v>172781298</v>
      </c>
      <c r="S45" s="15">
        <f t="shared" si="59"/>
        <v>-23.389115729834515</v>
      </c>
    </row>
    <row r="46" spans="1:19" ht="12.75">
      <c r="A46" s="16" t="s">
        <v>14</v>
      </c>
      <c r="B46" s="14">
        <v>1370604</v>
      </c>
      <c r="C46" s="15">
        <f t="shared" si="51"/>
        <v>-50.161268153121476</v>
      </c>
      <c r="D46" s="14">
        <v>0</v>
      </c>
      <c r="E46" s="15">
        <f t="shared" si="52"/>
        <v>-100</v>
      </c>
      <c r="F46" s="14">
        <v>3412384</v>
      </c>
      <c r="G46" s="15">
        <f t="shared" si="53"/>
        <v>18.778335905065987</v>
      </c>
      <c r="H46" s="14">
        <v>388405</v>
      </c>
      <c r="I46" s="15">
        <f t="shared" si="54"/>
        <v>286.81518957086377</v>
      </c>
      <c r="J46" s="14">
        <v>4360298</v>
      </c>
      <c r="K46" s="15">
        <f t="shared" si="55"/>
        <v>2999.862790681141</v>
      </c>
      <c r="L46" s="14">
        <v>3199112</v>
      </c>
      <c r="M46" s="15">
        <f t="shared" si="56"/>
        <v>22.527869422572678</v>
      </c>
      <c r="N46" s="14">
        <v>26416463</v>
      </c>
      <c r="O46" s="15">
        <f t="shared" si="57"/>
        <v>-41.00447852042112</v>
      </c>
      <c r="P46" s="14">
        <f>0+53550</f>
        <v>53550</v>
      </c>
      <c r="Q46" s="15">
        <f t="shared" si="58"/>
        <v>-61.19255882715289</v>
      </c>
      <c r="R46" s="17">
        <f t="shared" si="50"/>
        <v>150409676</v>
      </c>
      <c r="S46" s="15">
        <f t="shared" si="59"/>
        <v>-22.577456734649516</v>
      </c>
    </row>
    <row r="47" spans="1:19" ht="12.75">
      <c r="A47" s="16" t="s">
        <v>45</v>
      </c>
      <c r="B47" s="14">
        <v>757123</v>
      </c>
      <c r="C47" s="15">
        <f aca="true" t="shared" si="60" ref="C47:C52">B47/B45*100-100</f>
        <v>-68.53096307872632</v>
      </c>
      <c r="D47" s="14">
        <v>2984</v>
      </c>
      <c r="E47" s="15">
        <f aca="true" t="shared" si="61" ref="E47:E52">D47/D45*100-100</f>
        <v>89.58068614993647</v>
      </c>
      <c r="F47" s="14">
        <v>3568455</v>
      </c>
      <c r="G47" s="15">
        <f aca="true" t="shared" si="62" ref="G47:G52">F47/F45*100-100</f>
        <v>9.7244754006216</v>
      </c>
      <c r="H47" s="14">
        <v>81286</v>
      </c>
      <c r="I47" s="15">
        <f aca="true" t="shared" si="63" ref="I47:I52">H47/H45*100-100</f>
        <v>3768.9195621132794</v>
      </c>
      <c r="J47" s="14">
        <v>985641</v>
      </c>
      <c r="K47" s="15">
        <f aca="true" t="shared" si="64" ref="K47:K52">J47/J45*100-100</f>
        <v>-8.305811956588485</v>
      </c>
      <c r="L47" s="14">
        <v>1900724</v>
      </c>
      <c r="M47" s="15">
        <f aca="true" t="shared" si="65" ref="M47:M52">L47/L45*100-100</f>
        <v>-58.071780681585814</v>
      </c>
      <c r="N47" s="14">
        <v>24542452</v>
      </c>
      <c r="O47" s="15">
        <f aca="true" t="shared" si="66" ref="O47:O52">N47/N45*100-100</f>
        <v>-3.377710055320378</v>
      </c>
      <c r="P47" s="14">
        <f>9160+5876</f>
        <v>15036</v>
      </c>
      <c r="Q47" s="15" t="e">
        <f aca="true" t="shared" si="67" ref="Q47:Q52">P47/P45*100-100</f>
        <v>#DIV/0!</v>
      </c>
      <c r="R47" s="17">
        <f t="shared" si="50"/>
        <v>166162202</v>
      </c>
      <c r="S47" s="15">
        <f aca="true" t="shared" si="68" ref="S47:S52">R47/R45*100-100</f>
        <v>-3.8309099865657856</v>
      </c>
    </row>
    <row r="48" spans="1:19" ht="12.75">
      <c r="A48" s="16" t="s">
        <v>14</v>
      </c>
      <c r="B48" s="14">
        <v>713168</v>
      </c>
      <c r="C48" s="15">
        <f t="shared" si="60"/>
        <v>-47.966881754321456</v>
      </c>
      <c r="D48" s="14">
        <v>0</v>
      </c>
      <c r="E48" s="15" t="e">
        <f t="shared" si="61"/>
        <v>#DIV/0!</v>
      </c>
      <c r="F48" s="14">
        <v>3074302</v>
      </c>
      <c r="G48" s="15">
        <f t="shared" si="62"/>
        <v>-9.907501617637408</v>
      </c>
      <c r="H48" s="14">
        <v>18779</v>
      </c>
      <c r="I48" s="15">
        <f t="shared" si="63"/>
        <v>-95.1650982865823</v>
      </c>
      <c r="J48" s="14">
        <v>1026485</v>
      </c>
      <c r="K48" s="15">
        <f t="shared" si="64"/>
        <v>-76.45837509271155</v>
      </c>
      <c r="L48" s="14">
        <v>4625808</v>
      </c>
      <c r="M48" s="15">
        <f t="shared" si="65"/>
        <v>44.5966255635939</v>
      </c>
      <c r="N48" s="14">
        <v>27650108</v>
      </c>
      <c r="O48" s="15">
        <f t="shared" si="66"/>
        <v>4.669985531371097</v>
      </c>
      <c r="P48" s="14">
        <f>284915+3474</f>
        <v>288389</v>
      </c>
      <c r="Q48" s="15">
        <f t="shared" si="67"/>
        <v>438.54154995331464</v>
      </c>
      <c r="R48" s="17">
        <f t="shared" si="50"/>
        <v>159256865</v>
      </c>
      <c r="S48" s="15">
        <f t="shared" si="68"/>
        <v>5.882061071656054</v>
      </c>
    </row>
    <row r="49" spans="1:19" ht="12.75">
      <c r="A49" s="16" t="s">
        <v>52</v>
      </c>
      <c r="B49" s="14">
        <v>43791</v>
      </c>
      <c r="C49" s="15">
        <f t="shared" si="60"/>
        <v>-94.2161313287273</v>
      </c>
      <c r="D49" s="14">
        <v>2360</v>
      </c>
      <c r="E49" s="15">
        <f t="shared" si="61"/>
        <v>-20.911528150134046</v>
      </c>
      <c r="F49" s="14">
        <v>3327136</v>
      </c>
      <c r="G49" s="15">
        <f t="shared" si="62"/>
        <v>-6.762562509545447</v>
      </c>
      <c r="H49" s="14">
        <v>4229</v>
      </c>
      <c r="I49" s="15">
        <f t="shared" si="63"/>
        <v>-94.79738208301552</v>
      </c>
      <c r="J49" s="14">
        <v>1433432</v>
      </c>
      <c r="K49" s="15">
        <f t="shared" si="64"/>
        <v>45.431450193325986</v>
      </c>
      <c r="L49" s="14">
        <v>3760994</v>
      </c>
      <c r="M49" s="15">
        <f t="shared" si="65"/>
        <v>97.87165311744369</v>
      </c>
      <c r="N49" s="14">
        <v>25550155</v>
      </c>
      <c r="O49" s="15">
        <f t="shared" si="66"/>
        <v>4.105958931894833</v>
      </c>
      <c r="P49" s="14">
        <f>38010+0</f>
        <v>38010</v>
      </c>
      <c r="Q49" s="15">
        <f t="shared" si="67"/>
        <v>152.79329608938545</v>
      </c>
      <c r="R49" s="17">
        <f t="shared" si="50"/>
        <v>176594193</v>
      </c>
      <c r="S49" s="15">
        <f t="shared" si="68"/>
        <v>6.278197372468625</v>
      </c>
    </row>
    <row r="50" spans="1:19" ht="12.75">
      <c r="A50" s="16" t="s">
        <v>14</v>
      </c>
      <c r="B50" s="14">
        <v>862126</v>
      </c>
      <c r="C50" s="15">
        <f t="shared" si="60"/>
        <v>20.88680367038343</v>
      </c>
      <c r="D50" s="14">
        <v>1237</v>
      </c>
      <c r="E50" s="15" t="e">
        <f t="shared" si="61"/>
        <v>#DIV/0!</v>
      </c>
      <c r="F50" s="14">
        <v>3996802</v>
      </c>
      <c r="G50" s="15">
        <f t="shared" si="62"/>
        <v>30.00681130220778</v>
      </c>
      <c r="H50" s="14">
        <v>1548</v>
      </c>
      <c r="I50" s="15">
        <f t="shared" si="63"/>
        <v>-91.75674956067948</v>
      </c>
      <c r="J50" s="14">
        <v>1479740</v>
      </c>
      <c r="K50" s="15">
        <f t="shared" si="64"/>
        <v>44.15602760878144</v>
      </c>
      <c r="L50" s="14">
        <v>5057670</v>
      </c>
      <c r="M50" s="15">
        <f t="shared" si="65"/>
        <v>9.33592574529682</v>
      </c>
      <c r="N50" s="14">
        <v>20183549</v>
      </c>
      <c r="O50" s="15">
        <f t="shared" si="66"/>
        <v>-27.00372454241409</v>
      </c>
      <c r="P50" s="14">
        <f>3570+0</f>
        <v>3570</v>
      </c>
      <c r="Q50" s="15">
        <f t="shared" si="67"/>
        <v>-98.76208870657341</v>
      </c>
      <c r="R50" s="17">
        <f t="shared" si="50"/>
        <v>160478811</v>
      </c>
      <c r="S50" s="15">
        <f t="shared" si="68"/>
        <v>0.7672799536773596</v>
      </c>
    </row>
    <row r="51" spans="1:19" ht="12.75">
      <c r="A51" s="16" t="s">
        <v>56</v>
      </c>
      <c r="B51" s="14">
        <v>1253017</v>
      </c>
      <c r="C51" s="15">
        <f t="shared" si="60"/>
        <v>2761.3573565344477</v>
      </c>
      <c r="D51" s="14">
        <v>0</v>
      </c>
      <c r="E51" s="15">
        <f t="shared" si="61"/>
        <v>-100</v>
      </c>
      <c r="F51" s="14">
        <v>3846345</v>
      </c>
      <c r="G51" s="15">
        <f t="shared" si="62"/>
        <v>15.605283342790926</v>
      </c>
      <c r="H51" s="14">
        <v>8450</v>
      </c>
      <c r="I51" s="15">
        <f t="shared" si="63"/>
        <v>99.8108299834476</v>
      </c>
      <c r="J51" s="14">
        <v>1450938</v>
      </c>
      <c r="K51" s="15">
        <f t="shared" si="64"/>
        <v>1.2212647687507996</v>
      </c>
      <c r="L51" s="14">
        <v>4327643</v>
      </c>
      <c r="M51" s="15">
        <f t="shared" si="65"/>
        <v>15.066469130235262</v>
      </c>
      <c r="N51" s="14">
        <v>21689632</v>
      </c>
      <c r="O51" s="15">
        <f t="shared" si="66"/>
        <v>-15.109587397806393</v>
      </c>
      <c r="P51" s="14">
        <v>0</v>
      </c>
      <c r="Q51" s="15">
        <f t="shared" si="67"/>
        <v>-100</v>
      </c>
      <c r="R51" s="17">
        <f t="shared" si="50"/>
        <v>184477367</v>
      </c>
      <c r="S51" s="15">
        <f t="shared" si="68"/>
        <v>4.464005223546621</v>
      </c>
    </row>
    <row r="52" spans="1:19" ht="12.75">
      <c r="A52" s="16" t="s">
        <v>14</v>
      </c>
      <c r="B52" s="14">
        <v>1079142</v>
      </c>
      <c r="C52" s="15">
        <f t="shared" si="60"/>
        <v>25.172190607869396</v>
      </c>
      <c r="D52" s="14">
        <v>29588</v>
      </c>
      <c r="E52" s="15">
        <f t="shared" si="61"/>
        <v>2291.9159256265157</v>
      </c>
      <c r="F52" s="14">
        <v>3141756</v>
      </c>
      <c r="G52" s="15">
        <f t="shared" si="62"/>
        <v>-21.393253906498245</v>
      </c>
      <c r="H52" s="14">
        <v>0</v>
      </c>
      <c r="I52" s="15">
        <f t="shared" si="63"/>
        <v>-100</v>
      </c>
      <c r="J52" s="14">
        <v>1399886</v>
      </c>
      <c r="K52" s="15">
        <f t="shared" si="64"/>
        <v>-5.3964885723167555</v>
      </c>
      <c r="L52" s="14">
        <v>2275783</v>
      </c>
      <c r="M52" s="15">
        <f t="shared" si="65"/>
        <v>-55.00333157362975</v>
      </c>
      <c r="N52" s="14">
        <v>12970019</v>
      </c>
      <c r="O52" s="15">
        <f t="shared" si="66"/>
        <v>-35.73965113865752</v>
      </c>
      <c r="P52" s="14">
        <v>0</v>
      </c>
      <c r="Q52" s="15">
        <f t="shared" si="67"/>
        <v>-100</v>
      </c>
      <c r="R52" s="17">
        <f t="shared" si="50"/>
        <v>150796442</v>
      </c>
      <c r="S52" s="15">
        <f t="shared" si="68"/>
        <v>-6.033425185334906</v>
      </c>
    </row>
    <row r="55" ht="12.75">
      <c r="A55" s="23" t="s">
        <v>25</v>
      </c>
    </row>
    <row r="56" ht="12.75">
      <c r="A56" s="23" t="s">
        <v>36</v>
      </c>
    </row>
    <row r="57" ht="12.75">
      <c r="A57" s="14" t="s">
        <v>27</v>
      </c>
    </row>
    <row r="58" ht="12.75">
      <c r="A58" s="14" t="s">
        <v>47</v>
      </c>
    </row>
    <row r="59" ht="12.75">
      <c r="A59" s="24" t="s">
        <v>35</v>
      </c>
    </row>
    <row r="60" ht="12.75">
      <c r="A60" s="23" t="s">
        <v>57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showGridLines="0" zoomScalePageLayoutView="0" workbookViewId="0" topLeftCell="A4">
      <selection activeCell="A1" sqref="A1:IV16384"/>
    </sheetView>
  </sheetViews>
  <sheetFormatPr defaultColWidth="9.140625" defaultRowHeight="12.75"/>
  <cols>
    <col min="1" max="1" width="13.57421875" style="0" customWidth="1"/>
    <col min="2" max="2" width="13.8515625" style="0" customWidth="1"/>
    <col min="3" max="3" width="7.140625" style="0" customWidth="1"/>
    <col min="4" max="4" width="13.8515625" style="0" customWidth="1"/>
    <col min="5" max="5" width="7.140625" style="0" customWidth="1"/>
    <col min="6" max="6" width="13.8515625" style="0" customWidth="1"/>
    <col min="7" max="7" width="7.140625" style="0" customWidth="1"/>
    <col min="8" max="8" width="13.8515625" style="0" customWidth="1"/>
    <col min="9" max="9" width="7.140625" style="0" customWidth="1"/>
    <col min="10" max="10" width="13.8515625" style="0" customWidth="1"/>
    <col min="11" max="11" width="7.140625" style="0" customWidth="1"/>
    <col min="12" max="12" width="13.8515625" style="0" customWidth="1"/>
    <col min="13" max="13" width="7.140625" style="0" customWidth="1"/>
    <col min="14" max="14" width="13.8515625" style="0" customWidth="1"/>
    <col min="15" max="15" width="7.140625" style="0" customWidth="1"/>
    <col min="16" max="16" width="13.8515625" style="0" customWidth="1"/>
    <col min="17" max="17" width="7.140625" style="0" customWidth="1"/>
    <col min="18" max="18" width="13.8515625" style="0" customWidth="1"/>
    <col min="19" max="19" width="7.140625" style="0" customWidth="1"/>
  </cols>
  <sheetData>
    <row r="1" spans="1:14" ht="15">
      <c r="A1" s="1" t="s">
        <v>28</v>
      </c>
      <c r="B1" s="2"/>
      <c r="C1" s="2"/>
      <c r="D1" s="2"/>
      <c r="E1" s="3"/>
      <c r="F1" s="2"/>
      <c r="G1" s="3"/>
      <c r="H1" s="2"/>
      <c r="I1" s="3"/>
      <c r="J1" s="2"/>
      <c r="K1" s="3"/>
      <c r="L1" s="2"/>
      <c r="M1" s="3"/>
      <c r="N1" s="4"/>
    </row>
    <row r="2" spans="1:14" ht="15">
      <c r="A2" s="5" t="s">
        <v>29</v>
      </c>
      <c r="B2" s="6"/>
      <c r="C2" s="6"/>
      <c r="D2" s="6"/>
      <c r="E2" s="7"/>
      <c r="F2" s="6"/>
      <c r="G2" s="7"/>
      <c r="H2" s="6"/>
      <c r="I2" s="7"/>
      <c r="J2" s="6"/>
      <c r="K2" s="7"/>
      <c r="L2" s="6"/>
      <c r="M2" s="7"/>
      <c r="N2" s="8"/>
    </row>
    <row r="4" spans="1:19" ht="22.5">
      <c r="A4" s="9" t="s">
        <v>0</v>
      </c>
      <c r="B4" s="10" t="s">
        <v>1</v>
      </c>
      <c r="C4" s="11" t="s">
        <v>2</v>
      </c>
      <c r="D4" s="10" t="s">
        <v>3</v>
      </c>
      <c r="E4" s="11" t="s">
        <v>2</v>
      </c>
      <c r="F4" s="10" t="s">
        <v>4</v>
      </c>
      <c r="G4" s="11" t="s">
        <v>2</v>
      </c>
      <c r="H4" s="10" t="s">
        <v>5</v>
      </c>
      <c r="I4" s="11" t="s">
        <v>2</v>
      </c>
      <c r="J4" s="10" t="s">
        <v>6</v>
      </c>
      <c r="K4" s="11" t="s">
        <v>2</v>
      </c>
      <c r="L4" s="10" t="s">
        <v>7</v>
      </c>
      <c r="M4" s="11" t="s">
        <v>2</v>
      </c>
      <c r="N4" s="12" t="s">
        <v>8</v>
      </c>
      <c r="O4" s="11" t="s">
        <v>2</v>
      </c>
      <c r="P4" s="10" t="s">
        <v>9</v>
      </c>
      <c r="Q4" s="11" t="s">
        <v>2</v>
      </c>
      <c r="R4" s="13" t="s">
        <v>10</v>
      </c>
      <c r="S4" s="11" t="s">
        <v>2</v>
      </c>
    </row>
    <row r="5" spans="1:19" ht="12.75">
      <c r="A5" s="14" t="s">
        <v>11</v>
      </c>
      <c r="B5" s="14">
        <f>B9+B10</f>
        <v>315371033</v>
      </c>
      <c r="C5" s="15"/>
      <c r="D5" s="14">
        <f>D9+D10</f>
        <v>63936735</v>
      </c>
      <c r="E5" s="15"/>
      <c r="F5" s="14">
        <f>F9+F10</f>
        <v>40895383</v>
      </c>
      <c r="G5" s="15"/>
      <c r="H5" s="14">
        <f>H9+H10</f>
        <v>40071492</v>
      </c>
      <c r="I5" s="15"/>
      <c r="J5" s="14">
        <f>J9+J10</f>
        <v>75467277</v>
      </c>
      <c r="K5" s="15"/>
      <c r="L5" s="14">
        <f>L9+L10</f>
        <v>18571014</v>
      </c>
      <c r="M5" s="15"/>
      <c r="N5" s="14">
        <f>N9+N10</f>
        <v>10339770</v>
      </c>
      <c r="O5" s="15"/>
      <c r="P5" s="14">
        <f>P9+P10</f>
        <v>325710803</v>
      </c>
      <c r="Q5" s="15"/>
      <c r="R5" s="14">
        <f>R9+R10</f>
        <v>34765186</v>
      </c>
      <c r="S5" s="15"/>
    </row>
    <row r="6" spans="1:19" ht="12.75">
      <c r="A6" s="14" t="s">
        <v>12</v>
      </c>
      <c r="B6" s="14">
        <f>B11+B12</f>
        <v>343566552</v>
      </c>
      <c r="C6" s="15">
        <f>B6/B5*100-100</f>
        <v>8.940427639085044</v>
      </c>
      <c r="D6" s="14">
        <f>D11+D12</f>
        <v>72798159</v>
      </c>
      <c r="E6" s="15">
        <f>D6/D5*100-100</f>
        <v>13.859675505794897</v>
      </c>
      <c r="F6" s="14">
        <f>F11+F12</f>
        <v>42645496</v>
      </c>
      <c r="G6" s="15">
        <f>F6/F5*100-100</f>
        <v>4.279487980342438</v>
      </c>
      <c r="H6" s="14">
        <f>H11+H12</f>
        <v>72125228</v>
      </c>
      <c r="I6" s="15">
        <f>H6/H5*100-100</f>
        <v>79.9913714218577</v>
      </c>
      <c r="J6" s="14">
        <f>J11+J12</f>
        <v>84385031</v>
      </c>
      <c r="K6" s="15">
        <f>J6/J5*100-100</f>
        <v>11.816716270284928</v>
      </c>
      <c r="L6" s="14">
        <f>L11+L12</f>
        <v>15972687</v>
      </c>
      <c r="M6" s="15">
        <f>L6/L5*100-100</f>
        <v>-13.991303867414032</v>
      </c>
      <c r="N6" s="14">
        <f>N11+N12</f>
        <v>8706660</v>
      </c>
      <c r="O6" s="15">
        <f>N6/N5*100-100</f>
        <v>-15.794451907537592</v>
      </c>
      <c r="P6" s="14">
        <f>P11+P12</f>
        <v>352273212</v>
      </c>
      <c r="Q6" s="15">
        <f>P6/P5*100-100</f>
        <v>8.155212770145653</v>
      </c>
      <c r="R6" s="14">
        <f>R11+R12</f>
        <v>30052577</v>
      </c>
      <c r="S6" s="15">
        <f>R6/R5*100-100</f>
        <v>-13.555540879315302</v>
      </c>
    </row>
    <row r="7" spans="1:19" ht="12.75">
      <c r="A7" s="14" t="s">
        <v>30</v>
      </c>
      <c r="B7" s="14">
        <f>B13+B14</f>
        <v>365965998</v>
      </c>
      <c r="C7" s="15">
        <f>B7/B6*100-100</f>
        <v>6.519681811167686</v>
      </c>
      <c r="D7" s="14">
        <f>D13+D14</f>
        <v>64949518</v>
      </c>
      <c r="E7" s="15">
        <f>D7/D6*100-100</f>
        <v>-10.781372919059677</v>
      </c>
      <c r="F7" s="14">
        <f>F13+F14</f>
        <v>46248136</v>
      </c>
      <c r="G7" s="15">
        <f>F7/F6*100-100</f>
        <v>8.44787923207646</v>
      </c>
      <c r="H7" s="14">
        <f>H13+H14</f>
        <v>85430149</v>
      </c>
      <c r="I7" s="15">
        <f>H7/H6*100-100</f>
        <v>18.446972535046967</v>
      </c>
      <c r="J7" s="14">
        <f>J13+J14</f>
        <v>97782326</v>
      </c>
      <c r="K7" s="15">
        <f>J7/J6*100-100</f>
        <v>15.876388076458724</v>
      </c>
      <c r="L7" s="14">
        <f>L13+L14</f>
        <v>15239622</v>
      </c>
      <c r="M7" s="15">
        <f>L7/L6*100-100</f>
        <v>-4.589490797634738</v>
      </c>
      <c r="N7" s="14">
        <f>N13+N14</f>
        <v>8001171</v>
      </c>
      <c r="O7" s="15">
        <f>N7/N6*100-100</f>
        <v>-8.102866081827017</v>
      </c>
      <c r="P7" s="14">
        <f>P13+P14</f>
        <v>373967169</v>
      </c>
      <c r="Q7" s="15">
        <f>P7/P6*100-100</f>
        <v>6.158276093954029</v>
      </c>
      <c r="R7" s="14">
        <f>R13+R14</f>
        <v>31500037</v>
      </c>
      <c r="S7" s="15">
        <f>R7/R6*100-100</f>
        <v>4.816425559778125</v>
      </c>
    </row>
    <row r="8" spans="1:19" ht="12.75">
      <c r="A8" s="14"/>
      <c r="B8" s="14"/>
      <c r="C8" s="15"/>
      <c r="D8" s="14"/>
      <c r="E8" s="15"/>
      <c r="F8" s="14"/>
      <c r="G8" s="15"/>
      <c r="H8" s="14"/>
      <c r="I8" s="15"/>
      <c r="J8" s="14"/>
      <c r="K8" s="15"/>
      <c r="L8" s="14"/>
      <c r="M8" s="15"/>
      <c r="N8" s="14"/>
      <c r="O8" s="15"/>
      <c r="P8" s="14"/>
      <c r="Q8" s="15"/>
      <c r="R8" s="14"/>
      <c r="S8" s="15"/>
    </row>
    <row r="9" spans="1:19" ht="12.75">
      <c r="A9" s="16" t="s">
        <v>13</v>
      </c>
      <c r="B9" s="17">
        <v>161084890</v>
      </c>
      <c r="C9" s="18"/>
      <c r="D9" s="17">
        <v>32157412</v>
      </c>
      <c r="E9" s="18"/>
      <c r="F9" s="17">
        <v>20897688</v>
      </c>
      <c r="G9" s="18"/>
      <c r="H9" s="17">
        <v>8117870</v>
      </c>
      <c r="I9" s="18"/>
      <c r="J9" s="17">
        <v>37742769</v>
      </c>
      <c r="K9" s="18"/>
      <c r="L9" s="17">
        <v>10709759</v>
      </c>
      <c r="M9" s="18"/>
      <c r="N9" s="17">
        <v>5019432</v>
      </c>
      <c r="O9" s="18"/>
      <c r="P9" s="17">
        <f aca="true" t="shared" si="0" ref="P9:P14">B9+N9</f>
        <v>166104322</v>
      </c>
      <c r="Q9" s="18"/>
      <c r="R9" s="17">
        <v>18127513</v>
      </c>
      <c r="S9" s="18"/>
    </row>
    <row r="10" spans="1:19" ht="12.75">
      <c r="A10" s="16" t="s">
        <v>14</v>
      </c>
      <c r="B10" s="17">
        <v>154286143</v>
      </c>
      <c r="C10" s="18"/>
      <c r="D10" s="17">
        <v>31779323</v>
      </c>
      <c r="E10" s="18"/>
      <c r="F10" s="17">
        <v>19997695</v>
      </c>
      <c r="G10" s="18"/>
      <c r="H10" s="17">
        <v>31953622</v>
      </c>
      <c r="I10" s="18"/>
      <c r="J10" s="17">
        <v>37724508</v>
      </c>
      <c r="K10" s="18"/>
      <c r="L10" s="17">
        <v>7861255</v>
      </c>
      <c r="M10" s="18"/>
      <c r="N10" s="17">
        <v>5320338</v>
      </c>
      <c r="O10" s="18"/>
      <c r="P10" s="17">
        <f t="shared" si="0"/>
        <v>159606481</v>
      </c>
      <c r="Q10" s="18"/>
      <c r="R10" s="17">
        <v>16637673</v>
      </c>
      <c r="S10" s="18"/>
    </row>
    <row r="11" spans="1:19" ht="12.75">
      <c r="A11" s="16" t="s">
        <v>15</v>
      </c>
      <c r="B11" s="17">
        <v>174116097</v>
      </c>
      <c r="C11" s="18">
        <f>B11/B9*100-100</f>
        <v>8.089651984118433</v>
      </c>
      <c r="D11" s="17">
        <v>36984069</v>
      </c>
      <c r="E11" s="18">
        <f>D11/D9*100-100</f>
        <v>15.009469667521742</v>
      </c>
      <c r="F11" s="17">
        <v>22679022</v>
      </c>
      <c r="G11" s="18">
        <f>F11/F9*100-100</f>
        <v>8.524072136592338</v>
      </c>
      <c r="H11" s="17">
        <v>32647928</v>
      </c>
      <c r="I11" s="18">
        <f>H11/H9*100-100</f>
        <v>302.1735750880465</v>
      </c>
      <c r="J11" s="17">
        <v>45819738</v>
      </c>
      <c r="K11" s="18">
        <f>J11/J9*100-100</f>
        <v>21.400043542115313</v>
      </c>
      <c r="L11" s="17">
        <v>8505634</v>
      </c>
      <c r="M11" s="18">
        <f>L11/L9*100-100</f>
        <v>-20.580528469408137</v>
      </c>
      <c r="N11" s="17">
        <v>3512872</v>
      </c>
      <c r="O11" s="18">
        <f>N11/N9*100-100</f>
        <v>-30.014551447255386</v>
      </c>
      <c r="P11" s="17">
        <f t="shared" si="0"/>
        <v>177628969</v>
      </c>
      <c r="Q11" s="18">
        <f>P11/P9*100-100</f>
        <v>6.93819815236354</v>
      </c>
      <c r="R11" s="17">
        <v>17454673</v>
      </c>
      <c r="S11" s="18">
        <f>R11/R9*100-100</f>
        <v>-3.71170606800834</v>
      </c>
    </row>
    <row r="12" spans="1:19" ht="12.75">
      <c r="A12" s="16" t="s">
        <v>14</v>
      </c>
      <c r="B12" s="17">
        <v>169450455</v>
      </c>
      <c r="C12" s="18">
        <f>B12/B10*100-100</f>
        <v>9.828693429713908</v>
      </c>
      <c r="D12" s="17">
        <v>35814090</v>
      </c>
      <c r="E12" s="18">
        <f>D12/D10*100-100</f>
        <v>12.69620186685539</v>
      </c>
      <c r="F12" s="17">
        <v>19966474</v>
      </c>
      <c r="G12" s="18">
        <f>F12/F10*100-100</f>
        <v>-0.1561229931749608</v>
      </c>
      <c r="H12" s="17">
        <v>39477300</v>
      </c>
      <c r="I12" s="18">
        <f>H12/H10*100-100</f>
        <v>23.54561870951592</v>
      </c>
      <c r="J12" s="17">
        <v>38565293</v>
      </c>
      <c r="K12" s="18">
        <f>J12/J10*100-100</f>
        <v>2.22875007408976</v>
      </c>
      <c r="L12" s="17">
        <v>7467053</v>
      </c>
      <c r="M12" s="18">
        <f>L12/L10*100-100</f>
        <v>-5.0144919608892025</v>
      </c>
      <c r="N12" s="17">
        <v>5193788</v>
      </c>
      <c r="O12" s="18">
        <f>N12/N10*100-100</f>
        <v>-2.3786082763914607</v>
      </c>
      <c r="P12" s="17">
        <f t="shared" si="0"/>
        <v>174644243</v>
      </c>
      <c r="Q12" s="18">
        <f>P12/P10*100-100</f>
        <v>9.42177404437605</v>
      </c>
      <c r="R12" s="17">
        <v>12597904</v>
      </c>
      <c r="S12" s="18">
        <f>R12/R10*100-100</f>
        <v>-24.280853458293123</v>
      </c>
    </row>
    <row r="13" spans="1:19" ht="12.75">
      <c r="A13" s="16" t="s">
        <v>31</v>
      </c>
      <c r="B13" s="17">
        <v>203439644</v>
      </c>
      <c r="C13" s="18">
        <f>B13/B11*100-100</f>
        <v>16.84137624564373</v>
      </c>
      <c r="D13" s="17">
        <v>36190068</v>
      </c>
      <c r="E13" s="18">
        <f>D13/D11*100-100</f>
        <v>-2.1468730225438435</v>
      </c>
      <c r="F13" s="17">
        <v>23657464</v>
      </c>
      <c r="G13" s="18">
        <f>F13/F11*100-100</f>
        <v>4.3143042058868275</v>
      </c>
      <c r="H13" s="17">
        <v>43006063</v>
      </c>
      <c r="I13" s="18">
        <f>H13/H11*100-100</f>
        <v>31.726776045328222</v>
      </c>
      <c r="J13" s="17">
        <v>56440112</v>
      </c>
      <c r="K13" s="18">
        <f>J13/J11*100-100</f>
        <v>23.17860045380442</v>
      </c>
      <c r="L13" s="17">
        <v>8904910</v>
      </c>
      <c r="M13" s="18">
        <f>L13/L11*100-100</f>
        <v>4.694253244378956</v>
      </c>
      <c r="N13" s="17">
        <v>3871441</v>
      </c>
      <c r="O13" s="18">
        <f>N13/N11*100-100</f>
        <v>10.207289078565921</v>
      </c>
      <c r="P13" s="17">
        <f t="shared" si="0"/>
        <v>207311085</v>
      </c>
      <c r="Q13" s="18">
        <f>P13/P11*100-100</f>
        <v>16.71017749362717</v>
      </c>
      <c r="R13" s="17">
        <v>14484584</v>
      </c>
      <c r="S13" s="18">
        <f>R13/R11*100-100</f>
        <v>-17.016010554881206</v>
      </c>
    </row>
    <row r="14" spans="1:19" ht="12.75">
      <c r="A14" s="16" t="s">
        <v>14</v>
      </c>
      <c r="B14" s="17">
        <v>162526354</v>
      </c>
      <c r="C14" s="18">
        <f>B14/B12*100-100</f>
        <v>-4.086209741956722</v>
      </c>
      <c r="D14" s="17">
        <v>28759450</v>
      </c>
      <c r="E14" s="18">
        <f>D14/D12*100-100</f>
        <v>-19.697945696791407</v>
      </c>
      <c r="F14" s="17">
        <v>22590672</v>
      </c>
      <c r="G14" s="18">
        <f>F14/F12*100-100</f>
        <v>13.143021647187169</v>
      </c>
      <c r="H14" s="17">
        <v>42424086</v>
      </c>
      <c r="I14" s="18">
        <f>H14/H12*100-100</f>
        <v>7.464507451117484</v>
      </c>
      <c r="J14" s="17">
        <v>41342214</v>
      </c>
      <c r="K14" s="18">
        <f>J14/J12*100-100</f>
        <v>7.20057021218534</v>
      </c>
      <c r="L14" s="17">
        <v>6334712</v>
      </c>
      <c r="M14" s="18">
        <f>L14/L12*100-100</f>
        <v>-15.164496622697072</v>
      </c>
      <c r="N14" s="17">
        <v>4129730</v>
      </c>
      <c r="O14" s="18">
        <f>N14/N12*100-100</f>
        <v>-20.487128084550235</v>
      </c>
      <c r="P14" s="17">
        <f t="shared" si="0"/>
        <v>166656084</v>
      </c>
      <c r="Q14" s="18">
        <f>P14/P12*100-100</f>
        <v>-4.573960677306715</v>
      </c>
      <c r="R14" s="17">
        <v>17015453</v>
      </c>
      <c r="S14" s="18">
        <f>R14/R12*100-100</f>
        <v>35.065745857406114</v>
      </c>
    </row>
    <row r="15" spans="1:19" ht="12.75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4"/>
    </row>
    <row r="16" spans="1:19" ht="22.5">
      <c r="A16" s="9" t="s">
        <v>0</v>
      </c>
      <c r="B16" s="19" t="s">
        <v>16</v>
      </c>
      <c r="C16" s="20" t="s">
        <v>2</v>
      </c>
      <c r="D16" s="19" t="s">
        <v>17</v>
      </c>
      <c r="E16" s="20" t="s">
        <v>2</v>
      </c>
      <c r="F16" s="19" t="s">
        <v>18</v>
      </c>
      <c r="G16" s="20" t="s">
        <v>2</v>
      </c>
      <c r="H16" s="19" t="s">
        <v>19</v>
      </c>
      <c r="I16" s="20" t="s">
        <v>2</v>
      </c>
      <c r="J16" s="19" t="s">
        <v>20</v>
      </c>
      <c r="K16" s="20" t="s">
        <v>2</v>
      </c>
      <c r="L16" s="19" t="s">
        <v>21</v>
      </c>
      <c r="M16" s="20" t="s">
        <v>2</v>
      </c>
      <c r="N16" s="19" t="s">
        <v>22</v>
      </c>
      <c r="O16" s="20" t="s">
        <v>2</v>
      </c>
      <c r="P16" s="19" t="s">
        <v>23</v>
      </c>
      <c r="Q16" s="21" t="s">
        <v>2</v>
      </c>
      <c r="R16" s="19" t="s">
        <v>24</v>
      </c>
      <c r="S16" s="22" t="s">
        <v>2</v>
      </c>
    </row>
    <row r="17" spans="1:19" ht="12.75">
      <c r="A17" s="14" t="s">
        <v>11</v>
      </c>
      <c r="B17" s="17">
        <f>B21+B22</f>
        <v>5818485</v>
      </c>
      <c r="C17" s="15"/>
      <c r="D17" s="17">
        <f>D21+D22</f>
        <v>751610</v>
      </c>
      <c r="E17" s="15"/>
      <c r="F17" s="17">
        <f>F21+F22</f>
        <v>9375477</v>
      </c>
      <c r="G17" s="15"/>
      <c r="H17" s="17">
        <f>H21+H22</f>
        <v>996304</v>
      </c>
      <c r="I17" s="15"/>
      <c r="J17" s="17">
        <f>J21+J22</f>
        <v>1257049</v>
      </c>
      <c r="K17" s="15"/>
      <c r="L17" s="17">
        <f>L21+L22</f>
        <v>1917885</v>
      </c>
      <c r="M17" s="15"/>
      <c r="N17" s="17">
        <f>N21+N22</f>
        <v>46242949</v>
      </c>
      <c r="O17" s="15"/>
      <c r="P17" s="17">
        <f>P21+P22</f>
        <v>1013020</v>
      </c>
      <c r="Q17" s="15"/>
      <c r="R17" s="17">
        <f>R21+R22</f>
        <v>427848768</v>
      </c>
      <c r="S17" s="15"/>
    </row>
    <row r="18" spans="1:19" ht="12.75">
      <c r="A18" s="14" t="s">
        <v>12</v>
      </c>
      <c r="B18" s="17">
        <f>B23+B24</f>
        <v>7698425</v>
      </c>
      <c r="C18" s="15">
        <f>B18/B17*100-100</f>
        <v>32.309785107291674</v>
      </c>
      <c r="D18" s="17">
        <f>D23+D24</f>
        <v>931555</v>
      </c>
      <c r="E18" s="15">
        <f>D18/D17*100-100</f>
        <v>23.94127273452989</v>
      </c>
      <c r="F18" s="17">
        <f>F23+F24</f>
        <v>10190576</v>
      </c>
      <c r="G18" s="15">
        <f>F18/F17*100-100</f>
        <v>8.693946985310717</v>
      </c>
      <c r="H18" s="17">
        <f>H23+H24</f>
        <v>15277</v>
      </c>
      <c r="I18" s="15">
        <f>H18/H17*100-100</f>
        <v>-98.46663267436445</v>
      </c>
      <c r="J18" s="17">
        <f>J23+J24</f>
        <v>1183106</v>
      </c>
      <c r="K18" s="15">
        <f>J18/J17*100-100</f>
        <v>-5.88226871028894</v>
      </c>
      <c r="L18" s="17">
        <f>L23+L24</f>
        <v>1504466</v>
      </c>
      <c r="M18" s="15">
        <f>L18/L17*100-100</f>
        <v>-21.555984847892347</v>
      </c>
      <c r="N18" s="17">
        <f>N23+N24</f>
        <v>47467611</v>
      </c>
      <c r="O18" s="15">
        <f>N18/N17*100-100</f>
        <v>2.6483215851999375</v>
      </c>
      <c r="P18" s="17">
        <f>P23+P24</f>
        <v>475557</v>
      </c>
      <c r="Q18" s="15">
        <f>P18/P17*100-100</f>
        <v>-53.05551716649227</v>
      </c>
      <c r="R18" s="17">
        <f>R23+R24</f>
        <v>451792362</v>
      </c>
      <c r="S18" s="15">
        <f>R18/R17*100-100</f>
        <v>5.596275083816522</v>
      </c>
    </row>
    <row r="19" spans="1:19" ht="12.75">
      <c r="A19" s="14" t="s">
        <v>30</v>
      </c>
      <c r="B19" s="14">
        <f>B25+B26</f>
        <v>5750804</v>
      </c>
      <c r="C19" s="15">
        <f>B19/B18*100-100</f>
        <v>-25.298954006826065</v>
      </c>
      <c r="D19" s="14">
        <f>D25+D26</f>
        <v>750274</v>
      </c>
      <c r="E19" s="15">
        <f>D19/D18*100-100</f>
        <v>-19.460042616914734</v>
      </c>
      <c r="F19" s="14">
        <f>F25+F26</f>
        <v>13079890</v>
      </c>
      <c r="G19" s="15">
        <f>F19/F18*100-100</f>
        <v>28.352803609923512</v>
      </c>
      <c r="H19" s="14">
        <f>H25+H26</f>
        <v>78801</v>
      </c>
      <c r="I19" s="15">
        <f>H19/H18*100-100</f>
        <v>415.814623289913</v>
      </c>
      <c r="J19" s="14">
        <f>J25+J26</f>
        <v>1363590</v>
      </c>
      <c r="K19" s="15">
        <f>J19/J18*100-100</f>
        <v>15.255099712113719</v>
      </c>
      <c r="L19" s="14">
        <f>L25+L26</f>
        <v>2537062</v>
      </c>
      <c r="M19" s="15">
        <f>L19/L18*100-100</f>
        <v>68.63538291991975</v>
      </c>
      <c r="N19" s="14">
        <f>N25+N26</f>
        <v>52711695</v>
      </c>
      <c r="O19" s="15">
        <f>N19/N18*100-100</f>
        <v>11.047709984814702</v>
      </c>
      <c r="P19" s="14">
        <f>P25+P26</f>
        <v>829960</v>
      </c>
      <c r="Q19" s="15">
        <f>P19/P18*100-100</f>
        <v>74.52376896986061</v>
      </c>
      <c r="R19" s="14">
        <f>R25+R26</f>
        <v>482569282</v>
      </c>
      <c r="S19" s="15">
        <f>R19/R18*100-100</f>
        <v>6.812182451194261</v>
      </c>
    </row>
    <row r="20" spans="1:19" ht="12.75">
      <c r="A20" s="14"/>
      <c r="B20" s="17"/>
      <c r="C20" s="15"/>
      <c r="D20" s="17"/>
      <c r="E20" s="15"/>
      <c r="F20" s="17"/>
      <c r="G20" s="15"/>
      <c r="H20" s="17"/>
      <c r="I20" s="15"/>
      <c r="J20" s="17"/>
      <c r="K20" s="15"/>
      <c r="L20" s="17"/>
      <c r="M20" s="15"/>
      <c r="N20" s="17"/>
      <c r="O20" s="15"/>
      <c r="P20" s="17"/>
      <c r="Q20" s="15"/>
      <c r="R20" s="17"/>
      <c r="S20" s="15"/>
    </row>
    <row r="21" spans="1:19" ht="12.75">
      <c r="A21" s="16" t="s">
        <v>13</v>
      </c>
      <c r="B21" s="17">
        <v>2888395</v>
      </c>
      <c r="C21" s="18"/>
      <c r="D21" s="17">
        <v>200340</v>
      </c>
      <c r="E21" s="18"/>
      <c r="F21" s="17">
        <v>5645947</v>
      </c>
      <c r="G21" s="18"/>
      <c r="H21" s="17">
        <v>584418</v>
      </c>
      <c r="I21" s="18"/>
      <c r="J21" s="17">
        <v>312184</v>
      </c>
      <c r="K21" s="18"/>
      <c r="L21" s="17">
        <v>983470</v>
      </c>
      <c r="M21" s="18"/>
      <c r="N21" s="17">
        <v>24316085</v>
      </c>
      <c r="O21" s="18"/>
      <c r="P21" s="17">
        <f>0+610129</f>
        <v>610129</v>
      </c>
      <c r="Q21" s="18"/>
      <c r="R21" s="17">
        <f aca="true" t="shared" si="1" ref="R21:R26">P9+R9+B21+D21+F21+H21+J21+L21+N21+P21</f>
        <v>219772803</v>
      </c>
      <c r="S21" s="18"/>
    </row>
    <row r="22" spans="1:19" ht="12.75">
      <c r="A22" s="16" t="s">
        <v>14</v>
      </c>
      <c r="B22" s="17">
        <v>2930090</v>
      </c>
      <c r="C22" s="18"/>
      <c r="D22" s="17">
        <v>551270</v>
      </c>
      <c r="E22" s="18"/>
      <c r="F22" s="17">
        <v>3729530</v>
      </c>
      <c r="G22" s="18"/>
      <c r="H22" s="17">
        <v>411886</v>
      </c>
      <c r="I22" s="18"/>
      <c r="J22" s="17">
        <v>944865</v>
      </c>
      <c r="K22" s="18"/>
      <c r="L22" s="17">
        <v>934415</v>
      </c>
      <c r="M22" s="18"/>
      <c r="N22" s="17">
        <v>21926864</v>
      </c>
      <c r="O22" s="18"/>
      <c r="P22" s="17">
        <f>0+402891</f>
        <v>402891</v>
      </c>
      <c r="Q22" s="18"/>
      <c r="R22" s="17">
        <f t="shared" si="1"/>
        <v>208075965</v>
      </c>
      <c r="S22" s="18"/>
    </row>
    <row r="23" spans="1:19" ht="12.75">
      <c r="A23" s="16" t="s">
        <v>15</v>
      </c>
      <c r="B23" s="14">
        <v>3989803</v>
      </c>
      <c r="C23" s="18">
        <f>B23/B21*100-100</f>
        <v>38.13218067473457</v>
      </c>
      <c r="D23" s="14">
        <v>208735</v>
      </c>
      <c r="E23" s="18">
        <f>D23/D21*100-100</f>
        <v>4.190376360187685</v>
      </c>
      <c r="F23" s="14">
        <v>5066573</v>
      </c>
      <c r="G23" s="18">
        <f>F23/F21*100-100</f>
        <v>-10.261768309195958</v>
      </c>
      <c r="H23" s="14">
        <v>10512</v>
      </c>
      <c r="I23" s="18">
        <f>H23/H21*100-100</f>
        <v>-98.2012874346786</v>
      </c>
      <c r="J23" s="14">
        <v>661486</v>
      </c>
      <c r="K23" s="18">
        <f>J23/J21*100-100</f>
        <v>111.88978294851754</v>
      </c>
      <c r="L23" s="14">
        <v>907608</v>
      </c>
      <c r="M23" s="18">
        <f>L23/L21*100-100</f>
        <v>-7.713707586403245</v>
      </c>
      <c r="N23" s="14">
        <v>28549396</v>
      </c>
      <c r="O23" s="18">
        <f>N23/N21*100-100</f>
        <v>17.409508973175576</v>
      </c>
      <c r="P23" s="14">
        <f>54900+115682</f>
        <v>170582</v>
      </c>
      <c r="Q23" s="18">
        <f>P23/P21*100-100</f>
        <v>-72.04165020839855</v>
      </c>
      <c r="R23" s="17">
        <f t="shared" si="1"/>
        <v>234648337</v>
      </c>
      <c r="S23" s="18">
        <f>R23/R21*100-100</f>
        <v>6.768596385422626</v>
      </c>
    </row>
    <row r="24" spans="1:19" ht="12.75">
      <c r="A24" s="16" t="s">
        <v>14</v>
      </c>
      <c r="B24" s="14">
        <v>3708622</v>
      </c>
      <c r="C24" s="18">
        <f>B24/B22*100-100</f>
        <v>26.570241869703665</v>
      </c>
      <c r="D24" s="14">
        <v>722820</v>
      </c>
      <c r="E24" s="18">
        <f>D24/D22*100-100</f>
        <v>31.119052369982057</v>
      </c>
      <c r="F24" s="14">
        <v>5124003</v>
      </c>
      <c r="G24" s="18">
        <f>F24/F22*100-100</f>
        <v>37.39004646698109</v>
      </c>
      <c r="H24" s="14">
        <v>4765</v>
      </c>
      <c r="I24" s="18">
        <f>H24/H22*100-100</f>
        <v>-98.84312649616642</v>
      </c>
      <c r="J24" s="14">
        <v>521620</v>
      </c>
      <c r="K24" s="18">
        <f>J24/J22*100-100</f>
        <v>-44.79422986352548</v>
      </c>
      <c r="L24" s="14">
        <v>596858</v>
      </c>
      <c r="M24" s="18">
        <f>L24/L22*100-100</f>
        <v>-36.12495518586495</v>
      </c>
      <c r="N24" s="14">
        <v>18918215</v>
      </c>
      <c r="O24" s="18">
        <f>N24/N22*100-100</f>
        <v>-13.72129183635198</v>
      </c>
      <c r="P24" s="14">
        <f>82350+222625</f>
        <v>304975</v>
      </c>
      <c r="Q24" s="18">
        <f>P24/P22*100-100</f>
        <v>-24.303347555542317</v>
      </c>
      <c r="R24" s="17">
        <f t="shared" si="1"/>
        <v>217144025</v>
      </c>
      <c r="S24" s="18">
        <f>R24/R22*100-100</f>
        <v>4.358052598722779</v>
      </c>
    </row>
    <row r="25" spans="1:19" ht="12.75">
      <c r="A25" s="16" t="s">
        <v>31</v>
      </c>
      <c r="B25" s="14">
        <v>3272080</v>
      </c>
      <c r="C25" s="18">
        <f>B25/B23*100-100</f>
        <v>-17.98893328818491</v>
      </c>
      <c r="D25" s="14">
        <v>204008</v>
      </c>
      <c r="E25" s="18">
        <f>D25/D23*100-100</f>
        <v>-2.2645938630320757</v>
      </c>
      <c r="F25" s="14">
        <v>7130327</v>
      </c>
      <c r="G25" s="18">
        <f>F25/F23*100-100</f>
        <v>40.7327398618356</v>
      </c>
      <c r="H25" s="14">
        <v>37183</v>
      </c>
      <c r="I25" s="18">
        <f>H25/H23*100-100</f>
        <v>253.71955859969557</v>
      </c>
      <c r="J25" s="14">
        <v>789472</v>
      </c>
      <c r="K25" s="18">
        <f>J25/J23*100-100</f>
        <v>19.348255291873144</v>
      </c>
      <c r="L25" s="14">
        <v>976873</v>
      </c>
      <c r="M25" s="18">
        <f>L25/L23*100-100</f>
        <v>7.631598663740306</v>
      </c>
      <c r="N25" s="14">
        <v>23023313</v>
      </c>
      <c r="O25" s="18">
        <f>N25/N23*100-100</f>
        <v>-19.35621685306407</v>
      </c>
      <c r="P25" s="14">
        <f>3147+105302</f>
        <v>108449</v>
      </c>
      <c r="Q25" s="18">
        <f>P25/P23*100-100</f>
        <v>-36.4241244679978</v>
      </c>
      <c r="R25" s="17">
        <f t="shared" si="1"/>
        <v>257337374</v>
      </c>
      <c r="S25" s="18">
        <f>R25/R23*100-100</f>
        <v>9.669378990740512</v>
      </c>
    </row>
    <row r="26" spans="1:19" ht="12.75">
      <c r="A26" s="16" t="s">
        <v>14</v>
      </c>
      <c r="B26" s="14">
        <v>2478724</v>
      </c>
      <c r="C26" s="18">
        <f>B26/B24*100-100</f>
        <v>-33.16320725056369</v>
      </c>
      <c r="D26" s="14">
        <v>546266</v>
      </c>
      <c r="E26" s="18">
        <f>D26/D24*100-100</f>
        <v>-24.42572147975983</v>
      </c>
      <c r="F26" s="14">
        <v>5949563</v>
      </c>
      <c r="G26" s="18">
        <f>F26/F24*100-100</f>
        <v>16.11162210482702</v>
      </c>
      <c r="H26" s="14">
        <v>41618</v>
      </c>
      <c r="I26" s="18">
        <f>H26/H24*100-100</f>
        <v>773.4102833158447</v>
      </c>
      <c r="J26" s="14">
        <v>574118</v>
      </c>
      <c r="K26" s="18">
        <f>J26/J24*100-100</f>
        <v>10.064414708024998</v>
      </c>
      <c r="L26" s="14">
        <v>1560189</v>
      </c>
      <c r="M26" s="18">
        <f>L26/L24*100-100</f>
        <v>161.40036658635722</v>
      </c>
      <c r="N26" s="14">
        <v>29688382</v>
      </c>
      <c r="O26" s="18">
        <f>N26/N24*100-100</f>
        <v>56.93014377942106</v>
      </c>
      <c r="P26" s="14">
        <f>698724+22787</f>
        <v>721511</v>
      </c>
      <c r="Q26" s="18">
        <f>P26/P24*100-100</f>
        <v>136.5803754406099</v>
      </c>
      <c r="R26" s="17">
        <f t="shared" si="1"/>
        <v>225231908</v>
      </c>
      <c r="S26" s="18">
        <f>R26/R24*100-100</f>
        <v>3.724662928210904</v>
      </c>
    </row>
    <row r="29" ht="12.75">
      <c r="A29" s="23" t="s">
        <v>25</v>
      </c>
    </row>
    <row r="30" ht="12.75">
      <c r="A30" s="23" t="s">
        <v>26</v>
      </c>
    </row>
    <row r="31" ht="12.75">
      <c r="A31" s="14" t="s">
        <v>27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uffstat</dc:creator>
  <cp:keywords/>
  <dc:description/>
  <cp:lastModifiedBy>taddia_m</cp:lastModifiedBy>
  <cp:lastPrinted>2013-08-01T15:43:45Z</cp:lastPrinted>
  <dcterms:created xsi:type="dcterms:W3CDTF">2008-06-04T10:28:43Z</dcterms:created>
  <dcterms:modified xsi:type="dcterms:W3CDTF">2016-08-12T10:56:48Z</dcterms:modified>
  <cp:category/>
  <cp:version/>
  <cp:contentType/>
  <cp:contentStatus/>
</cp:coreProperties>
</file>