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70" windowHeight="11865" activeTab="0"/>
  </bookViews>
  <sheets>
    <sheet name="Import dal 2008" sheetId="1" r:id="rId1"/>
    <sheet name="Import 2006-2008" sheetId="2" r:id="rId2"/>
  </sheets>
  <definedNames/>
  <calcPr fullCalcOnLoad="1"/>
</workbook>
</file>

<file path=xl/sharedStrings.xml><?xml version="1.0" encoding="utf-8"?>
<sst xmlns="http://schemas.openxmlformats.org/spreadsheetml/2006/main" count="151" uniqueCount="55">
  <si>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</si>
  <si>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PERIODI</t>
  </si>
  <si>
    <t>UNIONE EUROPEA a 15</t>
  </si>
  <si>
    <t>VAR %</t>
  </si>
  <si>
    <t>Germania</t>
  </si>
  <si>
    <t>Francia</t>
  </si>
  <si>
    <t>Regno Unito</t>
  </si>
  <si>
    <t>Spagna</t>
  </si>
  <si>
    <t>Belgio e Lux.</t>
  </si>
  <si>
    <t>12  PAESI NUOVI ENTRATI UE</t>
  </si>
  <si>
    <t>UNIONE EUROPEA a 27</t>
  </si>
  <si>
    <t>ALTRI PAESI EUROPEI</t>
  </si>
  <si>
    <t>Anno 2006</t>
  </si>
  <si>
    <t>Anno 2007</t>
  </si>
  <si>
    <t>2006 - 1° sem.</t>
  </si>
  <si>
    <t xml:space="preserve"> - 2° sem.</t>
  </si>
  <si>
    <t>2007 - 1° sem.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</si>
  <si>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</si>
  <si>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</si>
  <si>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</si>
  <si>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</si>
  <si>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</si>
  <si>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</si>
  <si>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</si>
  <si>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 e altri</t>
  </si>
  <si>
    <t>TOTALE</t>
  </si>
  <si>
    <t>Fonte: elaborazioni Ufficio Statistica Camera di Commercio di Modena su dati Istat</t>
  </si>
  <si>
    <t xml:space="preserve">Dall'anno 2002 i dati delle importazioni ed esportazioni sono calcolati secondo la nuvoa classificazione delle attività economiche ATECO 2002. </t>
  </si>
  <si>
    <t>A partire dall'anno 2006 sono conteggiati nel gruppo "12 Paesi nuovi entrati" anche Romania e Bulgaria, che entreranno a far parte dell'U.E. a 27 dall'anno 2007.</t>
  </si>
  <si>
    <t>Anno 2008</t>
  </si>
  <si>
    <t>2008 - 1° sem.</t>
  </si>
  <si>
    <t>IMPORTAZIONI SETTORE PASTA DA CARTA E CARTA DELLA PROVINCIA DI MODENA PER AREE DI PROVENIENZA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</si>
  <si>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</si>
  <si>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</si>
  <si>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</si>
  <si>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</si>
  <si>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nuvoa classificazione delle attività economiche ATECO 2007. </t>
  </si>
  <si>
    <t>Anno 2010</t>
  </si>
  <si>
    <t>2010 - 1° sem.</t>
  </si>
  <si>
    <t>2011 - 1° sem.</t>
  </si>
  <si>
    <t>Anno 2011</t>
  </si>
  <si>
    <t>Anno 2012</t>
  </si>
  <si>
    <t>2012 - 1° sem.</t>
  </si>
  <si>
    <t>Anno 2013</t>
  </si>
  <si>
    <t>2013 - 1° sem.</t>
  </si>
  <si>
    <t>13  PAESI NUOVI ENTRATI UE</t>
  </si>
  <si>
    <t>A partire dall'anno 2013 è conteggiata nel gruppo "13 Paesi nuovi entrati" anche la Croazia.</t>
  </si>
  <si>
    <t>UNIONE EUROPEA a 28</t>
  </si>
  <si>
    <t>2014 - 1° sem.</t>
  </si>
  <si>
    <t>Anno 2014</t>
  </si>
  <si>
    <t>CANADA E GROENLANDIA</t>
  </si>
  <si>
    <t>Anno 2015</t>
  </si>
  <si>
    <t>2015 - 1° sem.</t>
  </si>
  <si>
    <t>OCEANIA **</t>
  </si>
  <si>
    <t>** fino al 2014 comprende altri paesi non UE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</si>
</sst>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0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O19">
      <selection activeCell="V52" sqref="V52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3" width="6.421875" style="0" customWidth="1"/>
    <col min="4" max="4" width="10.140625" style="0" customWidth="1"/>
    <col min="5" max="5" width="6.7109375" style="0" customWidth="1"/>
    <col min="6" max="6" width="9.140625" style="0" customWidth="1"/>
    <col min="7" max="7" width="6.57421875" style="0" customWidth="1"/>
    <col min="8" max="8" width="11.57421875" style="0" customWidth="1"/>
    <col min="9" max="9" width="7.140625" style="0" customWidth="1"/>
    <col min="10" max="10" width="9.57421875" style="0" customWidth="1"/>
    <col min="11" max="11" width="6.421875" style="0" customWidth="1"/>
    <col min="12" max="12" width="9.8515625" style="0" customWidth="1"/>
    <col min="13" max="13" width="7.8515625" style="0" customWidth="1"/>
    <col min="14" max="14" width="12.140625" style="0" customWidth="1"/>
    <col min="15" max="15" width="6.421875" style="0" customWidth="1"/>
    <col min="16" max="16" width="11.00390625" style="0" customWidth="1"/>
    <col min="17" max="17" width="8.421875" style="0" customWidth="1"/>
    <col min="18" max="18" width="10.421875" style="0" customWidth="1"/>
    <col min="19" max="19" width="6.28125" style="0" customWidth="1"/>
    <col min="20" max="20" width="11.140625" style="0" bestFit="1" customWidth="1"/>
  </cols>
  <sheetData>
    <row r="1" spans="1:14" ht="15">
      <c r="A1" s="1" t="s">
        <v>31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33.7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45</v>
      </c>
      <c r="O4" s="11" t="s">
        <v>3</v>
      </c>
      <c r="P4" s="10" t="s">
        <v>47</v>
      </c>
      <c r="Q4" s="11" t="s">
        <v>3</v>
      </c>
      <c r="R4" s="13" t="s">
        <v>11</v>
      </c>
      <c r="S4" s="11" t="s">
        <v>3</v>
      </c>
    </row>
    <row r="5" spans="1:19" ht="12.75">
      <c r="A5" s="14" t="s">
        <v>34</v>
      </c>
      <c r="B5" s="14">
        <v>99061113</v>
      </c>
      <c r="C5" s="15"/>
      <c r="D5" s="14">
        <v>16860904</v>
      </c>
      <c r="E5" s="15"/>
      <c r="F5" s="14">
        <v>8222885</v>
      </c>
      <c r="G5" s="15"/>
      <c r="H5" s="14">
        <v>2199238</v>
      </c>
      <c r="I5" s="15"/>
      <c r="J5" s="14">
        <v>4319217</v>
      </c>
      <c r="K5" s="15"/>
      <c r="L5" s="14">
        <v>3969026</v>
      </c>
      <c r="M5" s="15"/>
      <c r="N5" s="14">
        <v>3784653</v>
      </c>
      <c r="O5" s="15"/>
      <c r="P5" s="14">
        <f>B5+N5</f>
        <v>102845766</v>
      </c>
      <c r="Q5" s="15"/>
      <c r="R5" s="14">
        <v>12146622</v>
      </c>
      <c r="S5" s="15"/>
    </row>
    <row r="6" spans="1:19" ht="12.75">
      <c r="A6" s="14" t="s">
        <v>32</v>
      </c>
      <c r="B6" s="14">
        <f>B15+B14</f>
        <v>73028633</v>
      </c>
      <c r="C6" s="15">
        <f aca="true" t="shared" si="0" ref="C6:C12">B6/B5*100-100</f>
        <v>-26.279212106167222</v>
      </c>
      <c r="D6" s="14">
        <f aca="true" t="shared" si="1" ref="D6:R6">D15+D14</f>
        <v>13557429</v>
      </c>
      <c r="E6" s="15">
        <f aca="true" t="shared" si="2" ref="E6:E12">D6/D5*100-100</f>
        <v>-19.592514138031987</v>
      </c>
      <c r="F6" s="14">
        <f t="shared" si="1"/>
        <v>5833294</v>
      </c>
      <c r="G6" s="15">
        <f aca="true" t="shared" si="3" ref="G6:G12">F6/F5*100-100</f>
        <v>-29.06025075140903</v>
      </c>
      <c r="H6" s="14">
        <f t="shared" si="1"/>
        <v>1139827</v>
      </c>
      <c r="I6" s="15">
        <f aca="true" t="shared" si="4" ref="I6:I12">H6/H5*100-100</f>
        <v>-48.17173039025335</v>
      </c>
      <c r="J6" s="14">
        <f t="shared" si="1"/>
        <v>3100135</v>
      </c>
      <c r="K6" s="15">
        <f aca="true" t="shared" si="5" ref="K6:K12">J6/J5*100-100</f>
        <v>-28.224606450659934</v>
      </c>
      <c r="L6" s="14">
        <f t="shared" si="1"/>
        <v>2770798</v>
      </c>
      <c r="M6" s="15">
        <f aca="true" t="shared" si="6" ref="M6:M12">L6/L5*100-100</f>
        <v>-30.189472177808867</v>
      </c>
      <c r="N6" s="14">
        <f t="shared" si="1"/>
        <v>4544654</v>
      </c>
      <c r="O6" s="15">
        <f aca="true" t="shared" si="7" ref="O6:O12">N6/N5*100-100</f>
        <v>20.081127648954862</v>
      </c>
      <c r="P6" s="14">
        <f t="shared" si="1"/>
        <v>77573287</v>
      </c>
      <c r="Q6" s="15">
        <f aca="true" t="shared" si="8" ref="Q6:Q12">P6/P5*100-100</f>
        <v>-24.57318369333747</v>
      </c>
      <c r="R6" s="14">
        <f t="shared" si="1"/>
        <v>8693127</v>
      </c>
      <c r="S6" s="15">
        <f aca="true" t="shared" si="9" ref="S6:S12">R6/R5*100-100</f>
        <v>-28.431731883975644</v>
      </c>
    </row>
    <row r="7" spans="1:19" ht="12.75">
      <c r="A7" s="14" t="s">
        <v>37</v>
      </c>
      <c r="B7" s="14">
        <f>SUM(B16:B17)</f>
        <v>85076408</v>
      </c>
      <c r="C7" s="15">
        <f t="shared" si="0"/>
        <v>16.497330574433718</v>
      </c>
      <c r="D7" s="14">
        <f aca="true" t="shared" si="10" ref="D7:R7">SUM(D16:D17)</f>
        <v>12219137</v>
      </c>
      <c r="E7" s="15">
        <f t="shared" si="2"/>
        <v>-9.871281641969134</v>
      </c>
      <c r="F7" s="14">
        <f t="shared" si="10"/>
        <v>7109437</v>
      </c>
      <c r="G7" s="15">
        <f t="shared" si="3"/>
        <v>21.876884655565092</v>
      </c>
      <c r="H7" s="14">
        <f t="shared" si="10"/>
        <v>1375417</v>
      </c>
      <c r="I7" s="15">
        <f t="shared" si="4"/>
        <v>20.668926073869102</v>
      </c>
      <c r="J7" s="14">
        <f t="shared" si="10"/>
        <v>6605739</v>
      </c>
      <c r="K7" s="15">
        <f t="shared" si="5"/>
        <v>113.07907558864372</v>
      </c>
      <c r="L7" s="14">
        <f t="shared" si="10"/>
        <v>3023131</v>
      </c>
      <c r="M7" s="15">
        <f t="shared" si="6"/>
        <v>9.106871016941696</v>
      </c>
      <c r="N7" s="14">
        <f t="shared" si="10"/>
        <v>4968874</v>
      </c>
      <c r="O7" s="15">
        <f t="shared" si="7"/>
        <v>9.33448398932019</v>
      </c>
      <c r="P7" s="14">
        <f t="shared" si="10"/>
        <v>90045282</v>
      </c>
      <c r="Q7" s="15">
        <f t="shared" si="8"/>
        <v>16.07769308524982</v>
      </c>
      <c r="R7" s="14">
        <f t="shared" si="10"/>
        <v>9834109</v>
      </c>
      <c r="S7" s="15">
        <f t="shared" si="9"/>
        <v>13.125104464711029</v>
      </c>
    </row>
    <row r="8" spans="1:19" ht="12.75">
      <c r="A8" s="14" t="s">
        <v>40</v>
      </c>
      <c r="B8" s="14">
        <f>B18+B19</f>
        <v>81349170</v>
      </c>
      <c r="C8" s="15">
        <f t="shared" si="0"/>
        <v>-4.3810476812796395</v>
      </c>
      <c r="D8" s="14">
        <f>D18+D19</f>
        <v>14680313</v>
      </c>
      <c r="E8" s="15">
        <f t="shared" si="2"/>
        <v>20.141978930263235</v>
      </c>
      <c r="F8" s="14">
        <f>F18+F19</f>
        <v>6840968</v>
      </c>
      <c r="G8" s="15">
        <f t="shared" si="3"/>
        <v>-3.7762343206642015</v>
      </c>
      <c r="H8" s="14">
        <f>H18+H19</f>
        <v>1083957</v>
      </c>
      <c r="I8" s="15">
        <f t="shared" si="4"/>
        <v>-21.19066435851819</v>
      </c>
      <c r="J8" s="14">
        <f>J18+J19</f>
        <v>5243083</v>
      </c>
      <c r="K8" s="15">
        <f t="shared" si="5"/>
        <v>-20.628365728648973</v>
      </c>
      <c r="L8" s="14">
        <f>L18+L19</f>
        <v>3215325</v>
      </c>
      <c r="M8" s="15">
        <f t="shared" si="6"/>
        <v>6.357448618667206</v>
      </c>
      <c r="N8" s="14">
        <f>N18+N19</f>
        <v>5238413</v>
      </c>
      <c r="O8" s="15">
        <f t="shared" si="7"/>
        <v>5.424548901823627</v>
      </c>
      <c r="P8" s="14">
        <f>P18+P19</f>
        <v>86587583</v>
      </c>
      <c r="Q8" s="15">
        <f t="shared" si="8"/>
        <v>-3.839955768032354</v>
      </c>
      <c r="R8" s="14">
        <f>R18+R19</f>
        <v>8380601</v>
      </c>
      <c r="S8" s="15">
        <f t="shared" si="9"/>
        <v>-14.780271400286495</v>
      </c>
    </row>
    <row r="9" spans="1:19" ht="12.75">
      <c r="A9" s="14" t="s">
        <v>41</v>
      </c>
      <c r="B9" s="14">
        <f>B20+B21</f>
        <v>77313181</v>
      </c>
      <c r="C9" s="15">
        <f t="shared" si="0"/>
        <v>-4.961315524178062</v>
      </c>
      <c r="D9" s="14">
        <f>D20+D21</f>
        <v>12719325</v>
      </c>
      <c r="E9" s="15">
        <f t="shared" si="2"/>
        <v>-13.357944071083494</v>
      </c>
      <c r="F9" s="14">
        <f>F20+F21</f>
        <v>6565145</v>
      </c>
      <c r="G9" s="15">
        <f t="shared" si="3"/>
        <v>-4.031929399465099</v>
      </c>
      <c r="H9" s="14">
        <f>H20+H21</f>
        <v>1320555</v>
      </c>
      <c r="I9" s="15">
        <f t="shared" si="4"/>
        <v>21.827249604919757</v>
      </c>
      <c r="J9" s="14">
        <f>J20+J21</f>
        <v>8811857</v>
      </c>
      <c r="K9" s="15">
        <f t="shared" si="5"/>
        <v>68.06632662500289</v>
      </c>
      <c r="L9" s="14">
        <f>L20+L21</f>
        <v>4062154</v>
      </c>
      <c r="M9" s="15">
        <f t="shared" si="6"/>
        <v>26.337275392067667</v>
      </c>
      <c r="N9" s="14">
        <f>N20+N21</f>
        <v>5279628</v>
      </c>
      <c r="O9" s="15">
        <f t="shared" si="7"/>
        <v>0.7867840889979476</v>
      </c>
      <c r="P9" s="14">
        <f>P20+P21</f>
        <v>82592809</v>
      </c>
      <c r="Q9" s="15">
        <f t="shared" si="8"/>
        <v>-4.6135645107451495</v>
      </c>
      <c r="R9" s="14">
        <f>R20+R21</f>
        <v>7137730</v>
      </c>
      <c r="S9" s="15">
        <f t="shared" si="9"/>
        <v>-14.830332574000366</v>
      </c>
    </row>
    <row r="10" spans="1:19" ht="12.75">
      <c r="A10" s="14" t="s">
        <v>43</v>
      </c>
      <c r="B10" s="14">
        <f>B22+B23</f>
        <v>76176380</v>
      </c>
      <c r="C10" s="15">
        <f t="shared" si="0"/>
        <v>-1.4703844613507755</v>
      </c>
      <c r="D10" s="14">
        <f aca="true" t="shared" si="11" ref="D10:R10">D22+D23</f>
        <v>11072616</v>
      </c>
      <c r="E10" s="15">
        <f t="shared" si="2"/>
        <v>-12.946512491818552</v>
      </c>
      <c r="F10" s="14">
        <f t="shared" si="11"/>
        <v>4728959</v>
      </c>
      <c r="G10" s="15">
        <f t="shared" si="3"/>
        <v>-27.968704423131555</v>
      </c>
      <c r="H10" s="14">
        <f t="shared" si="11"/>
        <v>3363679</v>
      </c>
      <c r="I10" s="15">
        <f t="shared" si="4"/>
        <v>154.71706971689932</v>
      </c>
      <c r="J10" s="14">
        <f t="shared" si="11"/>
        <v>2937834</v>
      </c>
      <c r="K10" s="15">
        <f t="shared" si="5"/>
        <v>-66.66044399040973</v>
      </c>
      <c r="L10" s="14">
        <f t="shared" si="11"/>
        <v>3144196</v>
      </c>
      <c r="M10" s="15">
        <f t="shared" si="6"/>
        <v>-22.597813869193544</v>
      </c>
      <c r="N10" s="14">
        <f t="shared" si="11"/>
        <v>5332825</v>
      </c>
      <c r="O10" s="15">
        <f t="shared" si="7"/>
        <v>1.007589928684368</v>
      </c>
      <c r="P10" s="14">
        <f t="shared" si="11"/>
        <v>81509205</v>
      </c>
      <c r="Q10" s="15">
        <f t="shared" si="8"/>
        <v>-1.3119834681975817</v>
      </c>
      <c r="R10" s="14">
        <f t="shared" si="11"/>
        <v>6907887</v>
      </c>
      <c r="S10" s="15">
        <f t="shared" si="9"/>
        <v>-3.220113397396645</v>
      </c>
    </row>
    <row r="11" spans="1:19" ht="12.75">
      <c r="A11" s="14" t="s">
        <v>49</v>
      </c>
      <c r="B11" s="14">
        <f>B24+B25</f>
        <v>83474067</v>
      </c>
      <c r="C11" s="15">
        <f t="shared" si="0"/>
        <v>9.579986604771705</v>
      </c>
      <c r="D11" s="14">
        <f aca="true" t="shared" si="12" ref="D11:R11">D24+D25</f>
        <v>9573811</v>
      </c>
      <c r="E11" s="15">
        <f t="shared" si="2"/>
        <v>-13.536141775349208</v>
      </c>
      <c r="F11" s="14">
        <f t="shared" si="12"/>
        <v>6855476</v>
      </c>
      <c r="G11" s="15">
        <f t="shared" si="3"/>
        <v>44.96797286675567</v>
      </c>
      <c r="H11" s="14">
        <f t="shared" si="12"/>
        <v>2412548</v>
      </c>
      <c r="I11" s="15">
        <f t="shared" si="4"/>
        <v>-28.276509143708424</v>
      </c>
      <c r="J11" s="14">
        <f t="shared" si="12"/>
        <v>3183827</v>
      </c>
      <c r="K11" s="15">
        <f t="shared" si="5"/>
        <v>8.373277727740927</v>
      </c>
      <c r="L11" s="14">
        <f t="shared" si="12"/>
        <v>2284013</v>
      </c>
      <c r="M11" s="15">
        <f t="shared" si="6"/>
        <v>-27.357804666121325</v>
      </c>
      <c r="N11" s="14">
        <f t="shared" si="12"/>
        <v>5298071</v>
      </c>
      <c r="O11" s="15">
        <f t="shared" si="7"/>
        <v>-0.6516996151195542</v>
      </c>
      <c r="P11" s="14">
        <f t="shared" si="12"/>
        <v>88772138</v>
      </c>
      <c r="Q11" s="15">
        <f t="shared" si="8"/>
        <v>8.91056783095847</v>
      </c>
      <c r="R11" s="14">
        <f t="shared" si="12"/>
        <v>6165181</v>
      </c>
      <c r="S11" s="15">
        <f t="shared" si="9"/>
        <v>-10.751565565562956</v>
      </c>
    </row>
    <row r="12" spans="1:19" ht="12.75">
      <c r="A12" s="14" t="s">
        <v>51</v>
      </c>
      <c r="B12" s="14">
        <f>B26+B27</f>
        <v>83315778</v>
      </c>
      <c r="C12" s="15">
        <f t="shared" si="0"/>
        <v>-0.18962655791050054</v>
      </c>
      <c r="D12" s="14">
        <f aca="true" t="shared" si="13" ref="D12:R12">D26+D27</f>
        <v>13209023</v>
      </c>
      <c r="E12" s="15">
        <f t="shared" si="2"/>
        <v>37.97037564246881</v>
      </c>
      <c r="F12" s="14">
        <f t="shared" si="13"/>
        <v>8527134</v>
      </c>
      <c r="G12" s="15">
        <f t="shared" si="3"/>
        <v>24.384273243754336</v>
      </c>
      <c r="H12" s="14">
        <f t="shared" si="13"/>
        <v>1317479</v>
      </c>
      <c r="I12" s="15">
        <f t="shared" si="4"/>
        <v>-45.39055803242049</v>
      </c>
      <c r="J12" s="14">
        <f t="shared" si="13"/>
        <v>3900838</v>
      </c>
      <c r="K12" s="15">
        <f t="shared" si="5"/>
        <v>22.52041332647785</v>
      </c>
      <c r="L12" s="14">
        <f t="shared" si="13"/>
        <v>2041212</v>
      </c>
      <c r="M12" s="15">
        <f t="shared" si="6"/>
        <v>-10.63045613137929</v>
      </c>
      <c r="N12" s="14">
        <f t="shared" si="13"/>
        <v>6016468</v>
      </c>
      <c r="O12" s="15">
        <f t="shared" si="7"/>
        <v>13.55959555845891</v>
      </c>
      <c r="P12" s="14">
        <f t="shared" si="13"/>
        <v>89332246</v>
      </c>
      <c r="Q12" s="15">
        <f t="shared" si="8"/>
        <v>0.6309502199890744</v>
      </c>
      <c r="R12" s="14">
        <f t="shared" si="13"/>
        <v>8071426</v>
      </c>
      <c r="S12" s="15">
        <f t="shared" si="9"/>
        <v>30.919530180865735</v>
      </c>
    </row>
    <row r="13" spans="1:19" ht="12.75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</row>
    <row r="14" spans="1:19" ht="12.75">
      <c r="A14" s="16" t="s">
        <v>33</v>
      </c>
      <c r="B14" s="17">
        <v>36846689</v>
      </c>
      <c r="C14" s="15"/>
      <c r="D14" s="17">
        <v>6221805</v>
      </c>
      <c r="E14" s="18"/>
      <c r="F14" s="17">
        <v>2847413</v>
      </c>
      <c r="G14" s="18"/>
      <c r="H14" s="17">
        <v>716895</v>
      </c>
      <c r="I14" s="18"/>
      <c r="J14" s="17">
        <v>1113143</v>
      </c>
      <c r="K14" s="18"/>
      <c r="L14" s="17">
        <v>1439490</v>
      </c>
      <c r="M14" s="18"/>
      <c r="N14" s="17">
        <v>2338180</v>
      </c>
      <c r="O14" s="18"/>
      <c r="P14" s="17">
        <f aca="true" t="shared" si="14" ref="P14:P19">B14+N14</f>
        <v>39184869</v>
      </c>
      <c r="Q14" s="18"/>
      <c r="R14" s="17">
        <v>4622444</v>
      </c>
      <c r="S14" s="18"/>
    </row>
    <row r="15" spans="1:19" ht="12.75">
      <c r="A15" s="16" t="s">
        <v>15</v>
      </c>
      <c r="B15" s="17">
        <v>36181944</v>
      </c>
      <c r="C15" s="15"/>
      <c r="D15" s="17">
        <v>7335624</v>
      </c>
      <c r="E15" s="18"/>
      <c r="F15" s="17">
        <v>2985881</v>
      </c>
      <c r="G15" s="18"/>
      <c r="H15" s="17">
        <v>422932</v>
      </c>
      <c r="I15" s="18"/>
      <c r="J15" s="17">
        <v>1986992</v>
      </c>
      <c r="K15" s="18"/>
      <c r="L15" s="17">
        <v>1331308</v>
      </c>
      <c r="M15" s="18"/>
      <c r="N15" s="17">
        <v>2206474</v>
      </c>
      <c r="O15" s="18"/>
      <c r="P15" s="17">
        <f t="shared" si="14"/>
        <v>38388418</v>
      </c>
      <c r="Q15" s="18"/>
      <c r="R15" s="17">
        <v>4070683</v>
      </c>
      <c r="S15" s="18"/>
    </row>
    <row r="16" spans="1:19" ht="12.75">
      <c r="A16" s="16" t="s">
        <v>38</v>
      </c>
      <c r="B16" s="17">
        <v>42861840</v>
      </c>
      <c r="C16" s="15">
        <f aca="true" t="shared" si="15" ref="C16:C21">B16/B14*100-100</f>
        <v>16.324807366002418</v>
      </c>
      <c r="D16" s="17">
        <v>5524669</v>
      </c>
      <c r="E16" s="15">
        <f aca="true" t="shared" si="16" ref="E16:E21">D16/D14*100-100</f>
        <v>-11.204722745248361</v>
      </c>
      <c r="F16" s="17">
        <v>3734146</v>
      </c>
      <c r="G16" s="15">
        <f aca="true" t="shared" si="17" ref="G16:G21">F16/F14*100-100</f>
        <v>31.141706524483794</v>
      </c>
      <c r="H16" s="17">
        <v>795089</v>
      </c>
      <c r="I16" s="15">
        <f aca="true" t="shared" si="18" ref="I16:I21">H16/H14*100-100</f>
        <v>10.907315576200148</v>
      </c>
      <c r="J16" s="17">
        <v>3762291</v>
      </c>
      <c r="K16" s="15">
        <f aca="true" t="shared" si="19" ref="K16:K21">J16/J14*100-100</f>
        <v>237.9881111411562</v>
      </c>
      <c r="L16" s="17">
        <v>1508449</v>
      </c>
      <c r="M16" s="15">
        <f aca="true" t="shared" si="20" ref="M16:M21">L16/L14*100-100</f>
        <v>4.7905160855580675</v>
      </c>
      <c r="N16" s="17">
        <v>2183582</v>
      </c>
      <c r="O16" s="15">
        <f aca="true" t="shared" si="21" ref="O16:O21">N16/N14*100-100</f>
        <v>-6.611894721535549</v>
      </c>
      <c r="P16" s="17">
        <f t="shared" si="14"/>
        <v>45045422</v>
      </c>
      <c r="Q16" s="15">
        <f aca="true" t="shared" si="22" ref="Q16:Q21">P16/P14*100-100</f>
        <v>14.956163308852723</v>
      </c>
      <c r="R16" s="17">
        <v>4592587</v>
      </c>
      <c r="S16" s="15">
        <f aca="true" t="shared" si="23" ref="S16:S21">R16/R14*100-100</f>
        <v>-0.645913720101305</v>
      </c>
    </row>
    <row r="17" spans="1:19" ht="12.75">
      <c r="A17" s="16" t="s">
        <v>15</v>
      </c>
      <c r="B17" s="17">
        <v>42214568</v>
      </c>
      <c r="C17" s="15">
        <f t="shared" si="15"/>
        <v>16.673023428481343</v>
      </c>
      <c r="D17" s="17">
        <v>6694468</v>
      </c>
      <c r="E17" s="15">
        <f t="shared" si="16"/>
        <v>-8.740306209805738</v>
      </c>
      <c r="F17" s="17">
        <v>3375291</v>
      </c>
      <c r="G17" s="15">
        <f t="shared" si="17"/>
        <v>13.041711977135066</v>
      </c>
      <c r="H17" s="17">
        <v>580328</v>
      </c>
      <c r="I17" s="15">
        <f t="shared" si="18"/>
        <v>37.21543888852108</v>
      </c>
      <c r="J17" s="17">
        <v>2843448</v>
      </c>
      <c r="K17" s="15">
        <f t="shared" si="19"/>
        <v>43.10314284103811</v>
      </c>
      <c r="L17" s="17">
        <v>1514682</v>
      </c>
      <c r="M17" s="15">
        <f t="shared" si="20"/>
        <v>13.773972664477355</v>
      </c>
      <c r="N17" s="17">
        <v>2785292</v>
      </c>
      <c r="O17" s="15">
        <f t="shared" si="21"/>
        <v>26.232713369838038</v>
      </c>
      <c r="P17" s="17">
        <f t="shared" si="14"/>
        <v>44999860</v>
      </c>
      <c r="Q17" s="15">
        <f t="shared" si="22"/>
        <v>17.222491429576507</v>
      </c>
      <c r="R17" s="17">
        <v>5241522</v>
      </c>
      <c r="S17" s="15">
        <f t="shared" si="23"/>
        <v>28.762716232140917</v>
      </c>
    </row>
    <row r="18" spans="1:19" ht="12.75">
      <c r="A18" s="16" t="s">
        <v>39</v>
      </c>
      <c r="B18" s="17">
        <v>41552912</v>
      </c>
      <c r="C18" s="15">
        <f t="shared" si="15"/>
        <v>-3.053830633495906</v>
      </c>
      <c r="D18" s="17">
        <v>8169951</v>
      </c>
      <c r="E18" s="15">
        <f t="shared" si="16"/>
        <v>47.881275783218854</v>
      </c>
      <c r="F18" s="17">
        <v>3324593</v>
      </c>
      <c r="G18" s="15">
        <f t="shared" si="17"/>
        <v>-10.967782191697921</v>
      </c>
      <c r="H18" s="17">
        <v>637407</v>
      </c>
      <c r="I18" s="15">
        <f t="shared" si="18"/>
        <v>-19.83199365102523</v>
      </c>
      <c r="J18" s="17">
        <v>3180674</v>
      </c>
      <c r="K18" s="15">
        <f t="shared" si="19"/>
        <v>-15.459117861962298</v>
      </c>
      <c r="L18" s="17">
        <v>1202017</v>
      </c>
      <c r="M18" s="15">
        <f t="shared" si="20"/>
        <v>-20.314375892058663</v>
      </c>
      <c r="N18" s="17">
        <v>2795791</v>
      </c>
      <c r="O18" s="15">
        <f t="shared" si="21"/>
        <v>28.036913658383355</v>
      </c>
      <c r="P18" s="17">
        <f t="shared" si="14"/>
        <v>44348703</v>
      </c>
      <c r="Q18" s="15">
        <f t="shared" si="22"/>
        <v>-1.5467032365686322</v>
      </c>
      <c r="R18" s="17">
        <v>4342410</v>
      </c>
      <c r="S18" s="15">
        <f t="shared" si="23"/>
        <v>-5.447409052893278</v>
      </c>
    </row>
    <row r="19" spans="1:19" ht="12.75">
      <c r="A19" s="16" t="s">
        <v>15</v>
      </c>
      <c r="B19" s="17">
        <v>39796258</v>
      </c>
      <c r="C19" s="15">
        <f t="shared" si="15"/>
        <v>-5.728614823205106</v>
      </c>
      <c r="D19" s="17">
        <v>6510362</v>
      </c>
      <c r="E19" s="15">
        <f t="shared" si="16"/>
        <v>-2.7501214435560826</v>
      </c>
      <c r="F19" s="17">
        <v>3516375</v>
      </c>
      <c r="G19" s="15">
        <f t="shared" si="17"/>
        <v>4.179906265859728</v>
      </c>
      <c r="H19" s="17">
        <v>446550</v>
      </c>
      <c r="I19" s="15">
        <f t="shared" si="18"/>
        <v>-23.05213603341558</v>
      </c>
      <c r="J19" s="17">
        <v>2062409</v>
      </c>
      <c r="K19" s="15">
        <f t="shared" si="19"/>
        <v>-27.46802473616539</v>
      </c>
      <c r="L19" s="17">
        <v>2013308</v>
      </c>
      <c r="M19" s="15">
        <f t="shared" si="20"/>
        <v>32.91951709995894</v>
      </c>
      <c r="N19" s="17">
        <v>2442622</v>
      </c>
      <c r="O19" s="15">
        <f t="shared" si="21"/>
        <v>-12.302839343235831</v>
      </c>
      <c r="P19" s="17">
        <f t="shared" si="14"/>
        <v>42238880</v>
      </c>
      <c r="Q19" s="15">
        <f t="shared" si="22"/>
        <v>-6.135530199427279</v>
      </c>
      <c r="R19" s="17">
        <v>4038191</v>
      </c>
      <c r="S19" s="15">
        <f t="shared" si="23"/>
        <v>-22.957663823599333</v>
      </c>
    </row>
    <row r="20" spans="1:19" ht="12.75">
      <c r="A20" s="16" t="s">
        <v>42</v>
      </c>
      <c r="B20" s="17">
        <v>40338418</v>
      </c>
      <c r="C20" s="15">
        <f t="shared" si="15"/>
        <v>-2.922765076007181</v>
      </c>
      <c r="D20" s="17">
        <v>6883274</v>
      </c>
      <c r="E20" s="15">
        <f t="shared" si="16"/>
        <v>-15.748894944412768</v>
      </c>
      <c r="F20" s="17">
        <v>3772910</v>
      </c>
      <c r="G20" s="15">
        <f t="shared" si="17"/>
        <v>13.48486867415049</v>
      </c>
      <c r="H20" s="17">
        <v>761788</v>
      </c>
      <c r="I20" s="15">
        <f t="shared" si="18"/>
        <v>19.51359178672341</v>
      </c>
      <c r="J20" s="17">
        <v>3597435</v>
      </c>
      <c r="K20" s="15">
        <f t="shared" si="19"/>
        <v>13.102914665256478</v>
      </c>
      <c r="L20" s="17">
        <v>2320654</v>
      </c>
      <c r="M20" s="15">
        <f t="shared" si="20"/>
        <v>93.0633260594484</v>
      </c>
      <c r="N20" s="17">
        <v>2334925</v>
      </c>
      <c r="O20" s="15">
        <f t="shared" si="21"/>
        <v>-16.484279404290234</v>
      </c>
      <c r="P20" s="17">
        <f aca="true" t="shared" si="24" ref="P20:P25">B20+N20</f>
        <v>42673343</v>
      </c>
      <c r="Q20" s="15">
        <f t="shared" si="22"/>
        <v>-3.777697850600049</v>
      </c>
      <c r="R20" s="17">
        <v>3463678</v>
      </c>
      <c r="S20" s="15">
        <f t="shared" si="23"/>
        <v>-20.236044040060705</v>
      </c>
    </row>
    <row r="21" spans="1:19" ht="12.75">
      <c r="A21" s="16" t="s">
        <v>15</v>
      </c>
      <c r="B21" s="17">
        <v>36974763</v>
      </c>
      <c r="C21" s="15">
        <f t="shared" si="15"/>
        <v>-7.089850005495492</v>
      </c>
      <c r="D21" s="17">
        <v>5836051</v>
      </c>
      <c r="E21" s="15">
        <f t="shared" si="16"/>
        <v>-10.357503929889006</v>
      </c>
      <c r="F21" s="17">
        <v>2792235</v>
      </c>
      <c r="G21" s="15">
        <f t="shared" si="17"/>
        <v>-20.593366748427</v>
      </c>
      <c r="H21" s="17">
        <v>558767</v>
      </c>
      <c r="I21" s="15">
        <f t="shared" si="18"/>
        <v>25.129772701825104</v>
      </c>
      <c r="J21" s="17">
        <v>5214422</v>
      </c>
      <c r="K21" s="15">
        <f t="shared" si="19"/>
        <v>152.8316158434142</v>
      </c>
      <c r="L21" s="17">
        <v>1741500</v>
      </c>
      <c r="M21" s="15">
        <f t="shared" si="20"/>
        <v>-13.500567225680328</v>
      </c>
      <c r="N21" s="17">
        <v>2944703</v>
      </c>
      <c r="O21" s="15">
        <f t="shared" si="21"/>
        <v>20.555001961007477</v>
      </c>
      <c r="P21" s="17">
        <f t="shared" si="24"/>
        <v>39919466</v>
      </c>
      <c r="Q21" s="15">
        <f t="shared" si="22"/>
        <v>-5.491182531354994</v>
      </c>
      <c r="R21" s="17">
        <v>3674052</v>
      </c>
      <c r="S21" s="15">
        <f t="shared" si="23"/>
        <v>-9.017379316629643</v>
      </c>
    </row>
    <row r="22" spans="1:19" ht="12.75">
      <c r="A22" s="16" t="s">
        <v>44</v>
      </c>
      <c r="B22" s="17">
        <v>37149686</v>
      </c>
      <c r="C22" s="15">
        <f aca="true" t="shared" si="25" ref="C22:C27">B22/B20*100-100</f>
        <v>-7.90495056102597</v>
      </c>
      <c r="D22" s="17">
        <v>4946651</v>
      </c>
      <c r="E22" s="15">
        <f aca="true" t="shared" si="26" ref="E22:E27">D22/D20*100-100</f>
        <v>-28.13520135912067</v>
      </c>
      <c r="F22" s="17">
        <v>2333350</v>
      </c>
      <c r="G22" s="15">
        <f aca="true" t="shared" si="27" ref="G22:G27">F22/F20*100-100</f>
        <v>-38.15516405109054</v>
      </c>
      <c r="H22" s="17">
        <v>1758360</v>
      </c>
      <c r="I22" s="15">
        <f aca="true" t="shared" si="28" ref="I22:I27">H22/H20*100-100</f>
        <v>130.8201231838779</v>
      </c>
      <c r="J22" s="17">
        <v>1074727</v>
      </c>
      <c r="K22" s="15">
        <f aca="true" t="shared" si="29" ref="K22:K27">J22/J20*100-100</f>
        <v>-70.12518641754473</v>
      </c>
      <c r="L22" s="17">
        <v>1644466</v>
      </c>
      <c r="M22" s="15">
        <f aca="true" t="shared" si="30" ref="M22:M27">L22/L20*100-100</f>
        <v>-29.13782063159782</v>
      </c>
      <c r="N22" s="17">
        <v>2741816</v>
      </c>
      <c r="O22" s="15">
        <f aca="true" t="shared" si="31" ref="O22:O27">N22/N20*100-100</f>
        <v>17.426298489244843</v>
      </c>
      <c r="P22" s="17">
        <f t="shared" si="24"/>
        <v>39891502</v>
      </c>
      <c r="Q22" s="15">
        <f aca="true" t="shared" si="32" ref="Q22:Q27">P22/P20*100-100</f>
        <v>-6.5189197855907395</v>
      </c>
      <c r="R22" s="17">
        <v>3481958</v>
      </c>
      <c r="S22" s="15">
        <f aca="true" t="shared" si="33" ref="S22:S27">R22/R20*100-100</f>
        <v>0.5277626846375512</v>
      </c>
    </row>
    <row r="23" spans="1:19" ht="12.75">
      <c r="A23" s="16" t="s">
        <v>15</v>
      </c>
      <c r="B23" s="17">
        <v>39026694</v>
      </c>
      <c r="C23" s="15">
        <f t="shared" si="25"/>
        <v>5.549544698907198</v>
      </c>
      <c r="D23" s="17">
        <v>6125965</v>
      </c>
      <c r="E23" s="15">
        <f t="shared" si="26"/>
        <v>4.967639933235674</v>
      </c>
      <c r="F23" s="17">
        <v>2395609</v>
      </c>
      <c r="G23" s="15">
        <f t="shared" si="27"/>
        <v>-14.204606703948627</v>
      </c>
      <c r="H23" s="17">
        <v>1605319</v>
      </c>
      <c r="I23" s="15">
        <f t="shared" si="28"/>
        <v>187.2966728529065</v>
      </c>
      <c r="J23" s="17">
        <v>1863107</v>
      </c>
      <c r="K23" s="15">
        <f t="shared" si="29"/>
        <v>-64.27011469344062</v>
      </c>
      <c r="L23" s="17">
        <v>1499730</v>
      </c>
      <c r="M23" s="15">
        <f t="shared" si="30"/>
        <v>-13.882859603789825</v>
      </c>
      <c r="N23" s="17">
        <v>2591009</v>
      </c>
      <c r="O23" s="15">
        <f t="shared" si="31"/>
        <v>-12.011194337765133</v>
      </c>
      <c r="P23" s="17">
        <f t="shared" si="24"/>
        <v>41617703</v>
      </c>
      <c r="Q23" s="15">
        <f t="shared" si="32"/>
        <v>4.254157608220524</v>
      </c>
      <c r="R23" s="17">
        <v>3425929</v>
      </c>
      <c r="S23" s="15">
        <f t="shared" si="33"/>
        <v>-6.753388357051023</v>
      </c>
    </row>
    <row r="24" spans="1:19" ht="12.75">
      <c r="A24" s="16" t="s">
        <v>48</v>
      </c>
      <c r="B24" s="17">
        <v>44877823</v>
      </c>
      <c r="C24" s="15">
        <f t="shared" si="25"/>
        <v>20.80269803626335</v>
      </c>
      <c r="D24" s="17">
        <v>4290524</v>
      </c>
      <c r="E24" s="15">
        <f t="shared" si="26"/>
        <v>-13.26406491988216</v>
      </c>
      <c r="F24" s="17">
        <v>2936923</v>
      </c>
      <c r="G24" s="15">
        <f t="shared" si="27"/>
        <v>25.86722951978915</v>
      </c>
      <c r="H24" s="17">
        <v>1615562</v>
      </c>
      <c r="I24" s="15">
        <f t="shared" si="28"/>
        <v>-8.121090106690318</v>
      </c>
      <c r="J24" s="17">
        <v>1986966</v>
      </c>
      <c r="K24" s="15">
        <f t="shared" si="29"/>
        <v>84.88099768592397</v>
      </c>
      <c r="L24" s="17">
        <v>1227400</v>
      </c>
      <c r="M24" s="15">
        <f t="shared" si="30"/>
        <v>-25.361789176547276</v>
      </c>
      <c r="N24" s="17">
        <v>2706103</v>
      </c>
      <c r="O24" s="15">
        <f t="shared" si="31"/>
        <v>-1.302530877345518</v>
      </c>
      <c r="P24" s="17">
        <f t="shared" si="24"/>
        <v>47583926</v>
      </c>
      <c r="Q24" s="15">
        <f t="shared" si="32"/>
        <v>19.283365163838667</v>
      </c>
      <c r="R24" s="17">
        <v>3311988</v>
      </c>
      <c r="S24" s="15">
        <f t="shared" si="33"/>
        <v>-4.881448885942902</v>
      </c>
    </row>
    <row r="25" spans="1:19" ht="12.75">
      <c r="A25" s="16" t="s">
        <v>15</v>
      </c>
      <c r="B25" s="17">
        <v>38596244</v>
      </c>
      <c r="C25" s="15">
        <f t="shared" si="25"/>
        <v>-1.1029630129572325</v>
      </c>
      <c r="D25" s="17">
        <v>5283287</v>
      </c>
      <c r="E25" s="15">
        <f t="shared" si="26"/>
        <v>-13.755840916492346</v>
      </c>
      <c r="F25" s="17">
        <v>3918553</v>
      </c>
      <c r="G25" s="15">
        <f t="shared" si="27"/>
        <v>63.57231084037505</v>
      </c>
      <c r="H25" s="17">
        <v>796986</v>
      </c>
      <c r="I25" s="15">
        <f t="shared" si="28"/>
        <v>-50.35341885319989</v>
      </c>
      <c r="J25" s="17">
        <v>1196861</v>
      </c>
      <c r="K25" s="15">
        <f t="shared" si="29"/>
        <v>-35.759942934034385</v>
      </c>
      <c r="L25" s="17">
        <v>1056613</v>
      </c>
      <c r="M25" s="15">
        <f t="shared" si="30"/>
        <v>-29.546451694638364</v>
      </c>
      <c r="N25" s="17">
        <v>2591968</v>
      </c>
      <c r="O25" s="15">
        <f t="shared" si="31"/>
        <v>0.03701260782962379</v>
      </c>
      <c r="P25" s="17">
        <f t="shared" si="24"/>
        <v>41188212</v>
      </c>
      <c r="Q25" s="15">
        <f t="shared" si="32"/>
        <v>-1.0319911216628128</v>
      </c>
      <c r="R25" s="17">
        <v>2853193</v>
      </c>
      <c r="S25" s="15">
        <f t="shared" si="33"/>
        <v>-16.71768445872638</v>
      </c>
    </row>
    <row r="26" spans="1:19" ht="12.75">
      <c r="A26" s="16" t="s">
        <v>52</v>
      </c>
      <c r="B26" s="17">
        <v>43757131</v>
      </c>
      <c r="C26" s="15">
        <f t="shared" si="25"/>
        <v>-2.4972066938273656</v>
      </c>
      <c r="D26" s="17">
        <v>6718841</v>
      </c>
      <c r="E26" s="15">
        <f t="shared" si="26"/>
        <v>56.59721283460948</v>
      </c>
      <c r="F26" s="17">
        <v>4357425</v>
      </c>
      <c r="G26" s="15">
        <f t="shared" si="27"/>
        <v>48.36701541034614</v>
      </c>
      <c r="H26" s="17">
        <v>748508</v>
      </c>
      <c r="I26" s="15">
        <f t="shared" si="28"/>
        <v>-53.66887807462666</v>
      </c>
      <c r="J26" s="17">
        <v>1631877</v>
      </c>
      <c r="K26" s="15">
        <f t="shared" si="29"/>
        <v>-17.87091475143511</v>
      </c>
      <c r="L26" s="17">
        <v>894830</v>
      </c>
      <c r="M26" s="15">
        <f t="shared" si="30"/>
        <v>-27.095486394003586</v>
      </c>
      <c r="N26" s="17">
        <v>3072094</v>
      </c>
      <c r="O26" s="15">
        <f t="shared" si="31"/>
        <v>13.524651500700458</v>
      </c>
      <c r="P26" s="17">
        <f>B26+N26</f>
        <v>46829225</v>
      </c>
      <c r="Q26" s="15">
        <f t="shared" si="32"/>
        <v>-1.586041891541285</v>
      </c>
      <c r="R26" s="17">
        <v>3739374</v>
      </c>
      <c r="S26" s="15">
        <f t="shared" si="33"/>
        <v>12.904213421063119</v>
      </c>
    </row>
    <row r="27" spans="1:19" ht="12.75">
      <c r="A27" s="16" t="s">
        <v>15</v>
      </c>
      <c r="B27" s="17">
        <v>39558647</v>
      </c>
      <c r="C27" s="15">
        <f t="shared" si="25"/>
        <v>2.4935146539129676</v>
      </c>
      <c r="D27" s="17">
        <v>6490182</v>
      </c>
      <c r="E27" s="15">
        <f t="shared" si="26"/>
        <v>22.843638818031266</v>
      </c>
      <c r="F27" s="17">
        <v>4169709</v>
      </c>
      <c r="G27" s="15">
        <f t="shared" si="27"/>
        <v>6.40940673764014</v>
      </c>
      <c r="H27" s="17">
        <v>568971</v>
      </c>
      <c r="I27" s="15">
        <f t="shared" si="28"/>
        <v>-28.609661901212817</v>
      </c>
      <c r="J27" s="17">
        <v>2268961</v>
      </c>
      <c r="K27" s="15">
        <f t="shared" si="29"/>
        <v>89.57598250757604</v>
      </c>
      <c r="L27" s="17">
        <v>1146382</v>
      </c>
      <c r="M27" s="15">
        <f t="shared" si="30"/>
        <v>8.495920455266017</v>
      </c>
      <c r="N27" s="17">
        <v>2944374</v>
      </c>
      <c r="O27" s="15">
        <f t="shared" si="31"/>
        <v>13.596078346646252</v>
      </c>
      <c r="P27" s="17">
        <f>B27+N27</f>
        <v>42503021</v>
      </c>
      <c r="Q27" s="15">
        <f t="shared" si="32"/>
        <v>3.1921973209228014</v>
      </c>
      <c r="R27" s="17">
        <v>4332052</v>
      </c>
      <c r="S27" s="15">
        <f t="shared" si="33"/>
        <v>51.83171976098356</v>
      </c>
    </row>
    <row r="28" spans="1:19" ht="12.7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4"/>
    </row>
    <row r="29" spans="1:19" ht="30" customHeight="1">
      <c r="A29" s="9" t="s">
        <v>1</v>
      </c>
      <c r="B29" s="19" t="s">
        <v>17</v>
      </c>
      <c r="C29" s="20" t="s">
        <v>3</v>
      </c>
      <c r="D29" s="19" t="s">
        <v>18</v>
      </c>
      <c r="E29" s="20" t="s">
        <v>3</v>
      </c>
      <c r="F29" s="19" t="s">
        <v>19</v>
      </c>
      <c r="G29" s="20" t="s">
        <v>3</v>
      </c>
      <c r="H29" s="19" t="s">
        <v>50</v>
      </c>
      <c r="I29" s="20" t="s">
        <v>3</v>
      </c>
      <c r="J29" s="19" t="s">
        <v>21</v>
      </c>
      <c r="K29" s="20" t="s">
        <v>3</v>
      </c>
      <c r="L29" s="19" t="s">
        <v>22</v>
      </c>
      <c r="M29" s="20" t="s">
        <v>3</v>
      </c>
      <c r="N29" s="19" t="s">
        <v>23</v>
      </c>
      <c r="O29" s="20" t="s">
        <v>3</v>
      </c>
      <c r="P29" s="19" t="s">
        <v>53</v>
      </c>
      <c r="Q29" s="21" t="s">
        <v>3</v>
      </c>
      <c r="R29" s="19" t="s">
        <v>25</v>
      </c>
      <c r="S29" s="22" t="s">
        <v>3</v>
      </c>
    </row>
    <row r="30" spans="1:19" ht="12.75">
      <c r="A30" s="14" t="s">
        <v>34</v>
      </c>
      <c r="B30" s="14">
        <v>36729</v>
      </c>
      <c r="C30" s="15"/>
      <c r="D30" s="14">
        <v>1753057</v>
      </c>
      <c r="E30" s="15"/>
      <c r="F30" s="14">
        <v>15165533</v>
      </c>
      <c r="G30" s="15"/>
      <c r="H30" s="14">
        <v>54533</v>
      </c>
      <c r="I30" s="15"/>
      <c r="J30" s="14">
        <v>1112523</v>
      </c>
      <c r="K30" s="15"/>
      <c r="L30" s="14">
        <v>69236</v>
      </c>
      <c r="M30" s="15"/>
      <c r="N30" s="14">
        <v>2992020</v>
      </c>
      <c r="O30" s="15"/>
      <c r="P30" s="14">
        <f>1700+18955</f>
        <v>20655</v>
      </c>
      <c r="Q30" s="15"/>
      <c r="R30" s="17">
        <f>P5+R5+B30+D30+F30+H30+J30+L30+N30+P30</f>
        <v>136196674</v>
      </c>
      <c r="S30" s="15"/>
    </row>
    <row r="31" spans="1:19" ht="12.75">
      <c r="A31" s="14" t="s">
        <v>32</v>
      </c>
      <c r="B31" s="14">
        <f>B39+B40</f>
        <v>22274</v>
      </c>
      <c r="C31" s="15">
        <f aca="true" t="shared" si="34" ref="C31:C37">B31/B30*100-100</f>
        <v>-39.3558223746903</v>
      </c>
      <c r="D31" s="14">
        <f aca="true" t="shared" si="35" ref="D31:R31">D40+D39</f>
        <v>209609</v>
      </c>
      <c r="E31" s="15">
        <f aca="true" t="shared" si="36" ref="E31:E37">D31/D30*100-100</f>
        <v>-88.04322962687465</v>
      </c>
      <c r="F31" s="14">
        <f t="shared" si="35"/>
        <v>13111061</v>
      </c>
      <c r="G31" s="15">
        <f aca="true" t="shared" si="37" ref="G31:G37">F31/F30*100-100</f>
        <v>-13.546981830444068</v>
      </c>
      <c r="H31" s="14">
        <f t="shared" si="35"/>
        <v>63546</v>
      </c>
      <c r="I31" s="15">
        <f aca="true" t="shared" si="38" ref="I31:I37">H31/H30*100-100</f>
        <v>16.527607136962928</v>
      </c>
      <c r="J31" s="14">
        <f t="shared" si="35"/>
        <v>231504</v>
      </c>
      <c r="K31" s="15">
        <f aca="true" t="shared" si="39" ref="K31:K37">J31/J30*100-100</f>
        <v>-79.19108189223954</v>
      </c>
      <c r="L31" s="14">
        <f t="shared" si="35"/>
        <v>17688</v>
      </c>
      <c r="M31" s="15">
        <f aca="true" t="shared" si="40" ref="M31:M37">L31/L30*100-100</f>
        <v>-74.45259691489977</v>
      </c>
      <c r="N31" s="14">
        <f t="shared" si="35"/>
        <v>2726642</v>
      </c>
      <c r="O31" s="15">
        <f aca="true" t="shared" si="41" ref="O31:O37">N31/N30*100-100</f>
        <v>-8.869526273220103</v>
      </c>
      <c r="P31" s="14">
        <f t="shared" si="35"/>
        <v>40810</v>
      </c>
      <c r="Q31" s="15">
        <f aca="true" t="shared" si="42" ref="Q31:Q37">P31/P30*100-100</f>
        <v>97.57927862503027</v>
      </c>
      <c r="R31" s="14">
        <f t="shared" si="35"/>
        <v>102689548</v>
      </c>
      <c r="S31" s="15">
        <f aca="true" t="shared" si="43" ref="S31:S37">R31/R30*100-100</f>
        <v>-24.60201487739708</v>
      </c>
    </row>
    <row r="32" spans="1:19" ht="12.75">
      <c r="A32" s="14" t="s">
        <v>37</v>
      </c>
      <c r="B32" s="14">
        <f>B41+B42</f>
        <v>8758</v>
      </c>
      <c r="C32" s="15">
        <f t="shared" si="34"/>
        <v>-60.68061416898626</v>
      </c>
      <c r="D32" s="14">
        <f>SUM(D41:D42)</f>
        <v>160694</v>
      </c>
      <c r="E32" s="15">
        <f t="shared" si="36"/>
        <v>-23.336307124216987</v>
      </c>
      <c r="F32" s="14">
        <f>SUM(F41:F42)</f>
        <v>17554915</v>
      </c>
      <c r="G32" s="15">
        <f t="shared" si="37"/>
        <v>33.89393123866938</v>
      </c>
      <c r="H32" s="14">
        <f>SUM(H41:H42)</f>
        <v>0</v>
      </c>
      <c r="I32" s="15">
        <f t="shared" si="38"/>
        <v>-100</v>
      </c>
      <c r="J32" s="14">
        <f>SUM(J41:J42)</f>
        <v>331387</v>
      </c>
      <c r="K32" s="15">
        <f t="shared" si="39"/>
        <v>43.14525882922109</v>
      </c>
      <c r="L32" s="14">
        <f>SUM(L41:L42)</f>
        <v>6676</v>
      </c>
      <c r="M32" s="15">
        <f t="shared" si="40"/>
        <v>-62.2568973315242</v>
      </c>
      <c r="N32" s="14">
        <f>SUM(N41:N42)</f>
        <v>3858376</v>
      </c>
      <c r="O32" s="15">
        <f t="shared" si="41"/>
        <v>41.506512406102445</v>
      </c>
      <c r="P32" s="14">
        <f>SUM(P41:P42)</f>
        <v>35406</v>
      </c>
      <c r="Q32" s="15">
        <f t="shared" si="42"/>
        <v>-13.241852487135503</v>
      </c>
      <c r="R32" s="14">
        <f>SUM(R41:R42)</f>
        <v>121835603</v>
      </c>
      <c r="S32" s="15">
        <f t="shared" si="43"/>
        <v>18.644599545807722</v>
      </c>
    </row>
    <row r="33" spans="1:19" ht="12.75">
      <c r="A33" s="14" t="s">
        <v>40</v>
      </c>
      <c r="B33" s="14">
        <f>B43+B44</f>
        <v>0</v>
      </c>
      <c r="C33" s="15">
        <f t="shared" si="34"/>
        <v>-100</v>
      </c>
      <c r="D33" s="14">
        <f aca="true" t="shared" si="44" ref="D33:P33">D43+D44</f>
        <v>46542</v>
      </c>
      <c r="E33" s="15">
        <f t="shared" si="36"/>
        <v>-71.0368775436544</v>
      </c>
      <c r="F33" s="14">
        <f t="shared" si="44"/>
        <v>16730119</v>
      </c>
      <c r="G33" s="15">
        <f t="shared" si="37"/>
        <v>-4.69837649456008</v>
      </c>
      <c r="H33" s="14">
        <f t="shared" si="44"/>
        <v>4692</v>
      </c>
      <c r="I33" s="15" t="e">
        <f t="shared" si="38"/>
        <v>#DIV/0!</v>
      </c>
      <c r="J33" s="14">
        <f t="shared" si="44"/>
        <v>310036</v>
      </c>
      <c r="K33" s="15">
        <f t="shared" si="39"/>
        <v>-6.442920211112693</v>
      </c>
      <c r="L33" s="14">
        <f t="shared" si="44"/>
        <v>33792</v>
      </c>
      <c r="M33" s="15">
        <f t="shared" si="40"/>
        <v>406.1713600958658</v>
      </c>
      <c r="N33" s="14">
        <f t="shared" si="44"/>
        <v>3582130</v>
      </c>
      <c r="O33" s="15">
        <f t="shared" si="41"/>
        <v>-7.159644368511522</v>
      </c>
      <c r="P33" s="14">
        <f t="shared" si="44"/>
        <v>768008</v>
      </c>
      <c r="Q33" s="15">
        <f t="shared" si="42"/>
        <v>2069.1464723493195</v>
      </c>
      <c r="R33" s="14">
        <f>SUM(R43:R44)</f>
        <v>116443503</v>
      </c>
      <c r="S33" s="15">
        <f t="shared" si="43"/>
        <v>-4.42571782568352</v>
      </c>
    </row>
    <row r="34" spans="1:19" ht="12.75">
      <c r="A34" s="14" t="s">
        <v>41</v>
      </c>
      <c r="B34" s="14">
        <f>B45+B46</f>
        <v>13260</v>
      </c>
      <c r="C34" s="15" t="e">
        <f t="shared" si="34"/>
        <v>#DIV/0!</v>
      </c>
      <c r="D34" s="14">
        <f>SUM(D45:D46)</f>
        <v>0</v>
      </c>
      <c r="E34" s="15">
        <f t="shared" si="36"/>
        <v>-100</v>
      </c>
      <c r="F34" s="14">
        <f>SUM(F45:F46)</f>
        <v>13535930</v>
      </c>
      <c r="G34" s="15">
        <f t="shared" si="37"/>
        <v>-19.092446383674854</v>
      </c>
      <c r="H34" s="14">
        <f>SUM(H45:H46)</f>
        <v>12363</v>
      </c>
      <c r="I34" s="15">
        <f t="shared" si="38"/>
        <v>163.4910485933504</v>
      </c>
      <c r="J34" s="14">
        <f>SUM(J45:J46)</f>
        <v>232382</v>
      </c>
      <c r="K34" s="15">
        <f t="shared" si="39"/>
        <v>-25.04676876233728</v>
      </c>
      <c r="L34" s="14">
        <f>SUM(L45:L46)</f>
        <v>16259</v>
      </c>
      <c r="M34" s="15">
        <f t="shared" si="40"/>
        <v>-51.885061553030305</v>
      </c>
      <c r="N34" s="14">
        <f>SUM(N45:N46)</f>
        <v>4126745</v>
      </c>
      <c r="O34" s="15">
        <f t="shared" si="41"/>
        <v>15.203663741963581</v>
      </c>
      <c r="P34" s="14">
        <f>SUM(P45:P46)</f>
        <v>1261311</v>
      </c>
      <c r="Q34" s="15">
        <f t="shared" si="42"/>
        <v>64.2314923802877</v>
      </c>
      <c r="R34" s="14">
        <f>SUM(R45:R46)</f>
        <v>108928789</v>
      </c>
      <c r="S34" s="15">
        <f t="shared" si="43"/>
        <v>-6.453527939639542</v>
      </c>
    </row>
    <row r="35" spans="1:19" ht="12.75">
      <c r="A35" s="14" t="s">
        <v>43</v>
      </c>
      <c r="B35" s="14">
        <f>B47+B48</f>
        <v>24222</v>
      </c>
      <c r="C35" s="15">
        <f t="shared" si="34"/>
        <v>82.66968325791854</v>
      </c>
      <c r="D35" s="14">
        <f aca="true" t="shared" si="45" ref="D35:P35">SUM(D47:D48)</f>
        <v>0</v>
      </c>
      <c r="E35" s="15" t="e">
        <f t="shared" si="36"/>
        <v>#DIV/0!</v>
      </c>
      <c r="F35" s="14">
        <f t="shared" si="45"/>
        <v>16829814</v>
      </c>
      <c r="G35" s="15">
        <f t="shared" si="37"/>
        <v>24.334375251645056</v>
      </c>
      <c r="H35" s="14">
        <f t="shared" si="45"/>
        <v>0</v>
      </c>
      <c r="I35" s="15">
        <f t="shared" si="38"/>
        <v>-100</v>
      </c>
      <c r="J35" s="14">
        <f t="shared" si="45"/>
        <v>104619</v>
      </c>
      <c r="K35" s="15">
        <f t="shared" si="39"/>
        <v>-54.979731648750764</v>
      </c>
      <c r="L35" s="14">
        <f t="shared" si="45"/>
        <v>76121</v>
      </c>
      <c r="M35" s="15">
        <f t="shared" si="40"/>
        <v>368.1776247001661</v>
      </c>
      <c r="N35" s="14">
        <f t="shared" si="45"/>
        <v>4321170</v>
      </c>
      <c r="O35" s="15">
        <f t="shared" si="41"/>
        <v>4.711340293621234</v>
      </c>
      <c r="P35" s="14">
        <f t="shared" si="45"/>
        <v>1462347</v>
      </c>
      <c r="Q35" s="15">
        <f t="shared" si="42"/>
        <v>15.938654304925578</v>
      </c>
      <c r="R35" s="14">
        <f>SUM(R47:R48)</f>
        <v>111235385</v>
      </c>
      <c r="S35" s="15">
        <f t="shared" si="43"/>
        <v>2.1175265245994837</v>
      </c>
    </row>
    <row r="36" spans="1:19" ht="12.75">
      <c r="A36" s="14" t="s">
        <v>49</v>
      </c>
      <c r="B36" s="14">
        <f>B49+B50</f>
        <v>353857</v>
      </c>
      <c r="C36" s="15">
        <f t="shared" si="34"/>
        <v>1360.890925604822</v>
      </c>
      <c r="D36" s="14">
        <f aca="true" t="shared" si="46" ref="D36:R36">SUM(D49:D50)</f>
        <v>1578</v>
      </c>
      <c r="E36" s="15" t="e">
        <f t="shared" si="36"/>
        <v>#DIV/0!</v>
      </c>
      <c r="F36" s="14">
        <f t="shared" si="46"/>
        <v>18610720</v>
      </c>
      <c r="G36" s="15">
        <f t="shared" si="37"/>
        <v>10.581851944412463</v>
      </c>
      <c r="H36" s="14">
        <f t="shared" si="46"/>
        <v>19578</v>
      </c>
      <c r="I36" s="15" t="e">
        <f t="shared" si="38"/>
        <v>#DIV/0!</v>
      </c>
      <c r="J36" s="14">
        <f t="shared" si="46"/>
        <v>168620</v>
      </c>
      <c r="K36" s="15">
        <f t="shared" si="39"/>
        <v>61.17531232376527</v>
      </c>
      <c r="L36" s="14">
        <f t="shared" si="46"/>
        <v>254442</v>
      </c>
      <c r="M36" s="15">
        <f t="shared" si="40"/>
        <v>234.25992827209308</v>
      </c>
      <c r="N36" s="14">
        <f t="shared" si="46"/>
        <v>6169144</v>
      </c>
      <c r="O36" s="15">
        <f t="shared" si="41"/>
        <v>42.76559357766533</v>
      </c>
      <c r="P36" s="14">
        <f t="shared" si="46"/>
        <v>878470</v>
      </c>
      <c r="Q36" s="15">
        <f t="shared" si="42"/>
        <v>-39.92739069454787</v>
      </c>
      <c r="R36" s="14">
        <f t="shared" si="46"/>
        <v>121393728</v>
      </c>
      <c r="S36" s="15">
        <f t="shared" si="43"/>
        <v>9.132294548178166</v>
      </c>
    </row>
    <row r="37" spans="1:19" ht="12.75">
      <c r="A37" s="14" t="s">
        <v>51</v>
      </c>
      <c r="B37" s="14">
        <f>B51+B52</f>
        <v>495031</v>
      </c>
      <c r="C37" s="15">
        <f t="shared" si="34"/>
        <v>39.89577710770169</v>
      </c>
      <c r="D37" s="14">
        <f aca="true" t="shared" si="47" ref="D37:R37">D51+D52</f>
        <v>0</v>
      </c>
      <c r="E37" s="15">
        <f t="shared" si="36"/>
        <v>-100</v>
      </c>
      <c r="F37" s="14">
        <f t="shared" si="47"/>
        <v>18483626</v>
      </c>
      <c r="G37" s="15">
        <f t="shared" si="37"/>
        <v>-0.6829074855781982</v>
      </c>
      <c r="H37" s="14">
        <f t="shared" si="47"/>
        <v>0</v>
      </c>
      <c r="I37" s="15">
        <f t="shared" si="38"/>
        <v>-100</v>
      </c>
      <c r="J37" s="14">
        <f t="shared" si="47"/>
        <v>311514</v>
      </c>
      <c r="K37" s="15">
        <f t="shared" si="39"/>
        <v>84.74320958367926</v>
      </c>
      <c r="L37" s="14">
        <f t="shared" si="47"/>
        <v>260264</v>
      </c>
      <c r="M37" s="15">
        <f t="shared" si="40"/>
        <v>2.2881442529142078</v>
      </c>
      <c r="N37" s="14">
        <f t="shared" si="47"/>
        <v>8094479</v>
      </c>
      <c r="O37" s="15">
        <f t="shared" si="41"/>
        <v>31.2091110209131</v>
      </c>
      <c r="P37" s="14">
        <f t="shared" si="47"/>
        <v>0</v>
      </c>
      <c r="Q37" s="15">
        <f t="shared" si="42"/>
        <v>-100</v>
      </c>
      <c r="R37" s="14">
        <f t="shared" si="47"/>
        <v>125048586</v>
      </c>
      <c r="S37" s="15">
        <f t="shared" si="43"/>
        <v>3.01074698027233</v>
      </c>
    </row>
    <row r="38" spans="1:19" ht="12.75">
      <c r="A38" s="14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5"/>
    </row>
    <row r="39" spans="1:19" ht="12.75">
      <c r="A39" s="16" t="s">
        <v>33</v>
      </c>
      <c r="B39" s="14">
        <v>7077</v>
      </c>
      <c r="C39" s="18"/>
      <c r="D39" s="14">
        <v>124296</v>
      </c>
      <c r="E39" s="18"/>
      <c r="F39" s="14">
        <v>5909865</v>
      </c>
      <c r="G39" s="18"/>
      <c r="H39" s="14">
        <v>63546</v>
      </c>
      <c r="I39" s="18"/>
      <c r="J39" s="14">
        <v>131124</v>
      </c>
      <c r="K39" s="18"/>
      <c r="L39" s="14">
        <v>4953</v>
      </c>
      <c r="M39" s="18"/>
      <c r="N39" s="14">
        <v>1145051</v>
      </c>
      <c r="O39" s="18"/>
      <c r="P39" s="14">
        <v>2023</v>
      </c>
      <c r="Q39" s="18"/>
      <c r="R39" s="17">
        <f aca="true" t="shared" si="48" ref="R39:R52">P14+R14+B39+D39+F39+H39+J39+L39+N39+P39</f>
        <v>51195248</v>
      </c>
      <c r="S39" s="18"/>
    </row>
    <row r="40" spans="1:19" ht="12.75">
      <c r="A40" s="16" t="s">
        <v>15</v>
      </c>
      <c r="B40" s="14">
        <v>15197</v>
      </c>
      <c r="C40" s="18"/>
      <c r="D40" s="14">
        <v>85313</v>
      </c>
      <c r="E40" s="18"/>
      <c r="F40" s="14">
        <v>7201196</v>
      </c>
      <c r="G40" s="18"/>
      <c r="H40" s="14">
        <v>0</v>
      </c>
      <c r="I40" s="18"/>
      <c r="J40" s="14">
        <v>100380</v>
      </c>
      <c r="K40" s="18"/>
      <c r="L40" s="14">
        <v>12735</v>
      </c>
      <c r="M40" s="18"/>
      <c r="N40" s="14">
        <v>1581591</v>
      </c>
      <c r="O40" s="18"/>
      <c r="P40" s="14">
        <f>1325+37462</f>
        <v>38787</v>
      </c>
      <c r="Q40" s="18"/>
      <c r="R40" s="17">
        <f t="shared" si="48"/>
        <v>51494300</v>
      </c>
      <c r="S40" s="18"/>
    </row>
    <row r="41" spans="1:19" ht="12.75">
      <c r="A41" s="16" t="s">
        <v>38</v>
      </c>
      <c r="B41" s="14">
        <v>1909</v>
      </c>
      <c r="C41" s="15">
        <f aca="true" t="shared" si="49" ref="C41:C48">B41/B39*100-100</f>
        <v>-73.02529320333474</v>
      </c>
      <c r="D41" s="14">
        <v>117710</v>
      </c>
      <c r="E41" s="15">
        <f aca="true" t="shared" si="50" ref="E41:E48">D41/D39*100-100</f>
        <v>-5.298641951470685</v>
      </c>
      <c r="F41" s="14">
        <v>7729442</v>
      </c>
      <c r="G41" s="15">
        <f aca="true" t="shared" si="51" ref="G41:G48">F41/F39*100-100</f>
        <v>30.78880820458673</v>
      </c>
      <c r="H41" s="14">
        <v>0</v>
      </c>
      <c r="I41" s="15">
        <f aca="true" t="shared" si="52" ref="I41:I48">H41/H39*100-100</f>
        <v>-100</v>
      </c>
      <c r="J41" s="14">
        <v>195257</v>
      </c>
      <c r="K41" s="15">
        <f aca="true" t="shared" si="53" ref="K41:K48">J41/J39*100-100</f>
        <v>48.91019187944238</v>
      </c>
      <c r="L41" s="14">
        <v>6676</v>
      </c>
      <c r="M41" s="15">
        <f aca="true" t="shared" si="54" ref="M41:M48">L41/L39*100-100</f>
        <v>34.786997779123766</v>
      </c>
      <c r="N41" s="14">
        <v>1972666</v>
      </c>
      <c r="O41" s="15">
        <f aca="true" t="shared" si="55" ref="O41:O48">N41/N39*100-100</f>
        <v>72.27756667606945</v>
      </c>
      <c r="P41" s="14">
        <v>0</v>
      </c>
      <c r="Q41" s="15">
        <f aca="true" t="shared" si="56" ref="Q41:Q48">P41/P39*100-100</f>
        <v>-100</v>
      </c>
      <c r="R41" s="17">
        <f t="shared" si="48"/>
        <v>59661669</v>
      </c>
      <c r="S41" s="15">
        <f aca="true" t="shared" si="57" ref="S41:S48">R41/R39*100-100</f>
        <v>16.53751340358778</v>
      </c>
    </row>
    <row r="42" spans="1:19" ht="12.75">
      <c r="A42" s="16" t="s">
        <v>15</v>
      </c>
      <c r="B42" s="14">
        <v>6849</v>
      </c>
      <c r="C42" s="15">
        <f t="shared" si="49"/>
        <v>-54.93189445285254</v>
      </c>
      <c r="D42" s="14">
        <v>42984</v>
      </c>
      <c r="E42" s="15">
        <f t="shared" si="50"/>
        <v>-49.6161194659665</v>
      </c>
      <c r="F42" s="14">
        <v>9825473</v>
      </c>
      <c r="G42" s="15">
        <f t="shared" si="51"/>
        <v>36.44223820598688</v>
      </c>
      <c r="H42" s="14">
        <v>0</v>
      </c>
      <c r="I42" s="15" t="e">
        <f t="shared" si="52"/>
        <v>#DIV/0!</v>
      </c>
      <c r="J42" s="14">
        <v>136130</v>
      </c>
      <c r="K42" s="15">
        <f t="shared" si="53"/>
        <v>35.61466427575215</v>
      </c>
      <c r="L42" s="14">
        <v>0</v>
      </c>
      <c r="M42" s="15">
        <f t="shared" si="54"/>
        <v>-100</v>
      </c>
      <c r="N42" s="14">
        <v>1885710</v>
      </c>
      <c r="O42" s="15">
        <f t="shared" si="55"/>
        <v>19.228675428729673</v>
      </c>
      <c r="P42" s="14">
        <v>35406</v>
      </c>
      <c r="Q42" s="15">
        <f t="shared" si="56"/>
        <v>-8.716838115863567</v>
      </c>
      <c r="R42" s="17">
        <f t="shared" si="48"/>
        <v>62173934</v>
      </c>
      <c r="S42" s="15">
        <f t="shared" si="57"/>
        <v>20.73944883220085</v>
      </c>
    </row>
    <row r="43" spans="1:19" ht="12.75">
      <c r="A43" s="16" t="s">
        <v>39</v>
      </c>
      <c r="B43" s="14">
        <v>0</v>
      </c>
      <c r="C43" s="15">
        <f t="shared" si="49"/>
        <v>-100</v>
      </c>
      <c r="D43" s="14">
        <v>46542</v>
      </c>
      <c r="E43" s="15">
        <f t="shared" si="50"/>
        <v>-60.46045365729335</v>
      </c>
      <c r="F43" s="14">
        <v>9643073</v>
      </c>
      <c r="G43" s="15">
        <f t="shared" si="51"/>
        <v>24.757686259887834</v>
      </c>
      <c r="H43" s="14">
        <v>0</v>
      </c>
      <c r="I43" s="15" t="e">
        <f t="shared" si="52"/>
        <v>#DIV/0!</v>
      </c>
      <c r="J43" s="14">
        <v>194862</v>
      </c>
      <c r="K43" s="15">
        <f t="shared" si="53"/>
        <v>-0.2022974848533039</v>
      </c>
      <c r="L43" s="14">
        <v>11052</v>
      </c>
      <c r="M43" s="15">
        <f t="shared" si="54"/>
        <v>65.54823247453564</v>
      </c>
      <c r="N43" s="14">
        <v>1933612</v>
      </c>
      <c r="O43" s="15">
        <f t="shared" si="55"/>
        <v>-1.9797573436151907</v>
      </c>
      <c r="P43" s="14">
        <v>2571</v>
      </c>
      <c r="Q43" s="15" t="e">
        <f t="shared" si="56"/>
        <v>#DIV/0!</v>
      </c>
      <c r="R43" s="17">
        <f t="shared" si="48"/>
        <v>60522825</v>
      </c>
      <c r="S43" s="15">
        <f t="shared" si="57"/>
        <v>1.4433991110774969</v>
      </c>
    </row>
    <row r="44" spans="1:19" ht="12.75">
      <c r="A44" s="16" t="s">
        <v>15</v>
      </c>
      <c r="B44" s="14">
        <v>0</v>
      </c>
      <c r="C44" s="15">
        <f t="shared" si="49"/>
        <v>-100</v>
      </c>
      <c r="D44" s="14">
        <v>0</v>
      </c>
      <c r="E44" s="15">
        <f t="shared" si="50"/>
        <v>-100</v>
      </c>
      <c r="F44" s="14">
        <v>7087046</v>
      </c>
      <c r="G44" s="15">
        <f t="shared" si="51"/>
        <v>-27.870688769894343</v>
      </c>
      <c r="H44" s="14">
        <v>4692</v>
      </c>
      <c r="I44" s="15" t="e">
        <f t="shared" si="52"/>
        <v>#DIV/0!</v>
      </c>
      <c r="J44" s="14">
        <v>115174</v>
      </c>
      <c r="K44" s="15">
        <f t="shared" si="53"/>
        <v>-15.39410857268787</v>
      </c>
      <c r="L44" s="14">
        <v>22740</v>
      </c>
      <c r="M44" s="15" t="e">
        <f t="shared" si="54"/>
        <v>#DIV/0!</v>
      </c>
      <c r="N44" s="14">
        <v>1648518</v>
      </c>
      <c r="O44" s="15">
        <f t="shared" si="55"/>
        <v>-12.578392223618692</v>
      </c>
      <c r="P44" s="14">
        <f>761112+4325</f>
        <v>765437</v>
      </c>
      <c r="Q44" s="15">
        <f t="shared" si="56"/>
        <v>2061.884991244422</v>
      </c>
      <c r="R44" s="17">
        <f t="shared" si="48"/>
        <v>55920678</v>
      </c>
      <c r="S44" s="15">
        <f t="shared" si="57"/>
        <v>-10.057681085452955</v>
      </c>
    </row>
    <row r="45" spans="1:19" ht="12.75">
      <c r="A45" s="16" t="s">
        <v>42</v>
      </c>
      <c r="B45" s="14">
        <v>2103</v>
      </c>
      <c r="C45" s="15" t="e">
        <f t="shared" si="49"/>
        <v>#DIV/0!</v>
      </c>
      <c r="D45" s="14">
        <v>0</v>
      </c>
      <c r="E45" s="15">
        <f t="shared" si="50"/>
        <v>-100</v>
      </c>
      <c r="F45" s="14">
        <v>7429550</v>
      </c>
      <c r="G45" s="15">
        <f t="shared" si="51"/>
        <v>-22.954539491715977</v>
      </c>
      <c r="H45" s="14">
        <v>10145</v>
      </c>
      <c r="I45" s="15" t="e">
        <f t="shared" si="52"/>
        <v>#DIV/0!</v>
      </c>
      <c r="J45" s="14">
        <v>199201</v>
      </c>
      <c r="K45" s="15">
        <f t="shared" si="53"/>
        <v>2.2267040264392364</v>
      </c>
      <c r="L45" s="14">
        <v>9370</v>
      </c>
      <c r="M45" s="15">
        <f t="shared" si="54"/>
        <v>-15.218964893231984</v>
      </c>
      <c r="N45" s="14">
        <v>2239971</v>
      </c>
      <c r="O45" s="15">
        <f t="shared" si="55"/>
        <v>15.843871469560582</v>
      </c>
      <c r="P45" s="14">
        <f>713249+7293</f>
        <v>720542</v>
      </c>
      <c r="Q45" s="15">
        <f t="shared" si="56"/>
        <v>27925.74873590043</v>
      </c>
      <c r="R45" s="17">
        <f t="shared" si="48"/>
        <v>56747903</v>
      </c>
      <c r="S45" s="15">
        <f t="shared" si="57"/>
        <v>-6.2371873751762195</v>
      </c>
    </row>
    <row r="46" spans="1:19" ht="12.75">
      <c r="A46" s="16" t="s">
        <v>15</v>
      </c>
      <c r="B46" s="14">
        <v>11157</v>
      </c>
      <c r="C46" s="15" t="e">
        <f t="shared" si="49"/>
        <v>#DIV/0!</v>
      </c>
      <c r="D46" s="14">
        <v>0</v>
      </c>
      <c r="E46" s="15" t="e">
        <f t="shared" si="50"/>
        <v>#DIV/0!</v>
      </c>
      <c r="F46" s="14">
        <v>6106380</v>
      </c>
      <c r="G46" s="15">
        <f t="shared" si="51"/>
        <v>-13.837443696569778</v>
      </c>
      <c r="H46" s="14">
        <v>2218</v>
      </c>
      <c r="I46" s="15">
        <f t="shared" si="52"/>
        <v>-52.728047740835464</v>
      </c>
      <c r="J46" s="14">
        <v>33181</v>
      </c>
      <c r="K46" s="15">
        <f t="shared" si="53"/>
        <v>-71.1905464775036</v>
      </c>
      <c r="L46" s="14">
        <v>6889</v>
      </c>
      <c r="M46" s="15">
        <f t="shared" si="54"/>
        <v>-69.70536499560247</v>
      </c>
      <c r="N46" s="14">
        <v>1886774</v>
      </c>
      <c r="O46" s="15">
        <f t="shared" si="55"/>
        <v>14.452738762937372</v>
      </c>
      <c r="P46" s="14">
        <f>539309+1460</f>
        <v>540769</v>
      </c>
      <c r="Q46" s="15">
        <f t="shared" si="56"/>
        <v>-29.351599151857044</v>
      </c>
      <c r="R46" s="17">
        <f t="shared" si="48"/>
        <v>52180886</v>
      </c>
      <c r="S46" s="15">
        <f t="shared" si="57"/>
        <v>-6.687672849746207</v>
      </c>
    </row>
    <row r="47" spans="1:19" ht="12.75">
      <c r="A47" s="16" t="s">
        <v>44</v>
      </c>
      <c r="B47" s="14">
        <v>0</v>
      </c>
      <c r="C47" s="15">
        <f t="shared" si="49"/>
        <v>-100</v>
      </c>
      <c r="D47" s="14">
        <v>0</v>
      </c>
      <c r="E47" s="15" t="e">
        <f t="shared" si="50"/>
        <v>#DIV/0!</v>
      </c>
      <c r="F47" s="14">
        <v>8107359</v>
      </c>
      <c r="G47" s="15">
        <f t="shared" si="51"/>
        <v>9.123150123493346</v>
      </c>
      <c r="H47" s="14">
        <v>0</v>
      </c>
      <c r="I47" s="15">
        <f t="shared" si="52"/>
        <v>-100</v>
      </c>
      <c r="J47" s="14">
        <v>47255</v>
      </c>
      <c r="K47" s="15">
        <f t="shared" si="53"/>
        <v>-76.27772952947024</v>
      </c>
      <c r="L47" s="14">
        <v>20184</v>
      </c>
      <c r="M47" s="15">
        <f t="shared" si="54"/>
        <v>115.41088580576306</v>
      </c>
      <c r="N47" s="14">
        <v>1751195</v>
      </c>
      <c r="O47" s="15">
        <f t="shared" si="55"/>
        <v>-21.820639642209656</v>
      </c>
      <c r="P47" s="14">
        <f>3017+686757</f>
        <v>689774</v>
      </c>
      <c r="Q47" s="15">
        <f t="shared" si="56"/>
        <v>-4.270118882729946</v>
      </c>
      <c r="R47" s="17">
        <f t="shared" si="48"/>
        <v>53989227</v>
      </c>
      <c r="S47" s="15">
        <f t="shared" si="57"/>
        <v>-4.861282715592154</v>
      </c>
    </row>
    <row r="48" spans="1:19" ht="12.75">
      <c r="A48" s="16" t="s">
        <v>15</v>
      </c>
      <c r="B48" s="14">
        <v>24222</v>
      </c>
      <c r="C48" s="15">
        <f t="shared" si="49"/>
        <v>117.10137133638074</v>
      </c>
      <c r="D48" s="14">
        <v>0</v>
      </c>
      <c r="E48" s="15" t="e">
        <f t="shared" si="50"/>
        <v>#DIV/0!</v>
      </c>
      <c r="F48" s="14">
        <v>8722455</v>
      </c>
      <c r="G48" s="15">
        <f t="shared" si="51"/>
        <v>42.841667239837676</v>
      </c>
      <c r="H48" s="14">
        <v>0</v>
      </c>
      <c r="I48" s="15">
        <f t="shared" si="52"/>
        <v>-100</v>
      </c>
      <c r="J48" s="14">
        <v>57364</v>
      </c>
      <c r="K48" s="15">
        <f t="shared" si="53"/>
        <v>72.882071064766</v>
      </c>
      <c r="L48" s="14">
        <v>55937</v>
      </c>
      <c r="M48" s="15">
        <f t="shared" si="54"/>
        <v>711.9756132965597</v>
      </c>
      <c r="N48" s="14">
        <v>2569975</v>
      </c>
      <c r="O48" s="15">
        <f t="shared" si="55"/>
        <v>36.210007133869766</v>
      </c>
      <c r="P48" s="14">
        <f>11662+760911</f>
        <v>772573</v>
      </c>
      <c r="Q48" s="15">
        <f t="shared" si="56"/>
        <v>42.86562284450477</v>
      </c>
      <c r="R48" s="17">
        <f t="shared" si="48"/>
        <v>57246158</v>
      </c>
      <c r="S48" s="15">
        <f t="shared" si="57"/>
        <v>9.707140656829779</v>
      </c>
    </row>
    <row r="49" spans="1:19" ht="12.75">
      <c r="A49" s="16" t="s">
        <v>48</v>
      </c>
      <c r="B49" s="14">
        <v>35026</v>
      </c>
      <c r="C49" s="15" t="e">
        <f>B49/B47*100-100</f>
        <v>#DIV/0!</v>
      </c>
      <c r="D49" s="14">
        <v>1578</v>
      </c>
      <c r="E49" s="15" t="e">
        <f>D49/D47*100-100</f>
        <v>#DIV/0!</v>
      </c>
      <c r="F49" s="14">
        <v>7924955</v>
      </c>
      <c r="G49" s="15">
        <f>F49/F47*100-100</f>
        <v>-2.2498571976398267</v>
      </c>
      <c r="H49" s="14">
        <v>0</v>
      </c>
      <c r="I49" s="15" t="e">
        <f>H49/H47*100-100</f>
        <v>#DIV/0!</v>
      </c>
      <c r="J49" s="14">
        <v>44813</v>
      </c>
      <c r="K49" s="15">
        <f>J49/J47*100-100</f>
        <v>-5.167707120939582</v>
      </c>
      <c r="L49" s="14">
        <v>152536</v>
      </c>
      <c r="M49" s="15">
        <f>L49/L47*100-100</f>
        <v>655.7273087594134</v>
      </c>
      <c r="N49" s="14">
        <v>2500370</v>
      </c>
      <c r="O49" s="15">
        <f>N49/N47*100-100</f>
        <v>42.780786834133266</v>
      </c>
      <c r="P49" s="14">
        <f>617358+14963</f>
        <v>632321</v>
      </c>
      <c r="Q49" s="15">
        <f>P49/P47*100-100</f>
        <v>-8.329249870247352</v>
      </c>
      <c r="R49" s="17">
        <f t="shared" si="48"/>
        <v>62187513</v>
      </c>
      <c r="S49" s="15">
        <f>R49/R47*100-100</f>
        <v>15.185040526696184</v>
      </c>
    </row>
    <row r="50" spans="1:19" ht="12.75">
      <c r="A50" s="16" t="s">
        <v>15</v>
      </c>
      <c r="B50" s="14">
        <v>318831</v>
      </c>
      <c r="C50" s="15">
        <f>B50/B48*100-100</f>
        <v>1216.286846668318</v>
      </c>
      <c r="D50" s="14">
        <v>0</v>
      </c>
      <c r="E50" s="15" t="e">
        <f>D50/D48*100-100</f>
        <v>#DIV/0!</v>
      </c>
      <c r="F50" s="14">
        <v>10685765</v>
      </c>
      <c r="G50" s="15">
        <f>F50/F48*100-100</f>
        <v>22.508685914688016</v>
      </c>
      <c r="H50" s="14">
        <v>19578</v>
      </c>
      <c r="I50" s="15" t="e">
        <f>H50/H48*100-100</f>
        <v>#DIV/0!</v>
      </c>
      <c r="J50" s="14">
        <v>123807</v>
      </c>
      <c r="K50" s="15">
        <f>J50/J48*100-100</f>
        <v>115.82699951188897</v>
      </c>
      <c r="L50" s="14">
        <v>101906</v>
      </c>
      <c r="M50" s="15">
        <f>L50/L48*100-100</f>
        <v>82.17995244650231</v>
      </c>
      <c r="N50" s="14">
        <v>3668774</v>
      </c>
      <c r="O50" s="15">
        <f>N50/N48*100-100</f>
        <v>42.75524080973548</v>
      </c>
      <c r="P50" s="14">
        <f>216000+30149</f>
        <v>246149</v>
      </c>
      <c r="Q50" s="15">
        <f>P50/P48*100-100</f>
        <v>-68.13906258696589</v>
      </c>
      <c r="R50" s="17">
        <f t="shared" si="48"/>
        <v>59206215</v>
      </c>
      <c r="S50" s="15">
        <f>R50/R48*100-100</f>
        <v>3.42391012511267</v>
      </c>
    </row>
    <row r="51" spans="1:19" ht="12.75">
      <c r="A51" s="16" t="s">
        <v>52</v>
      </c>
      <c r="B51" s="14">
        <v>126296</v>
      </c>
      <c r="C51" s="15">
        <f>B51/B49*100-100</f>
        <v>260.5778564494947</v>
      </c>
      <c r="D51" s="14">
        <v>0</v>
      </c>
      <c r="E51" s="15">
        <f>D51/D49*100-100</f>
        <v>-100</v>
      </c>
      <c r="F51" s="14">
        <v>9396950</v>
      </c>
      <c r="G51" s="15">
        <f>F51/F49*100-100</f>
        <v>18.574174869131753</v>
      </c>
      <c r="H51" s="14">
        <v>0</v>
      </c>
      <c r="I51" s="15" t="e">
        <f>H51/H49*100-100</f>
        <v>#DIV/0!</v>
      </c>
      <c r="J51" s="14">
        <v>216025</v>
      </c>
      <c r="K51" s="15">
        <f>J51/J49*100-100</f>
        <v>382.05877758686097</v>
      </c>
      <c r="L51" s="14">
        <v>107304</v>
      </c>
      <c r="M51" s="15">
        <f>L51/L49*100-100</f>
        <v>-29.653327739025542</v>
      </c>
      <c r="N51" s="14">
        <v>3754632</v>
      </c>
      <c r="O51" s="15">
        <f>N51/N49*100-100</f>
        <v>50.16305586773157</v>
      </c>
      <c r="P51" s="14">
        <v>0</v>
      </c>
      <c r="Q51" s="15">
        <f>P51/P49*100-100</f>
        <v>-100</v>
      </c>
      <c r="R51" s="17">
        <f t="shared" si="48"/>
        <v>64169806</v>
      </c>
      <c r="S51" s="15">
        <f>R51/R49*100-100</f>
        <v>3.1876061678169947</v>
      </c>
    </row>
    <row r="52" spans="1:19" ht="12.75">
      <c r="A52" s="16" t="s">
        <v>15</v>
      </c>
      <c r="B52" s="14">
        <v>368735</v>
      </c>
      <c r="C52" s="15">
        <f>B52/B50*100-100</f>
        <v>15.652179367752822</v>
      </c>
      <c r="D52" s="14">
        <v>0</v>
      </c>
      <c r="E52" s="15" t="e">
        <f>D52/D50*100-100</f>
        <v>#DIV/0!</v>
      </c>
      <c r="F52" s="14">
        <v>9086676</v>
      </c>
      <c r="G52" s="15">
        <f>F52/F50*100-100</f>
        <v>-14.96466560887312</v>
      </c>
      <c r="H52" s="14">
        <v>0</v>
      </c>
      <c r="I52" s="15">
        <f>H52/H50*100-100</f>
        <v>-100</v>
      </c>
      <c r="J52" s="14">
        <v>95489</v>
      </c>
      <c r="K52" s="15">
        <f>J52/J50*100-100</f>
        <v>-22.872697020362338</v>
      </c>
      <c r="L52" s="14">
        <v>152960</v>
      </c>
      <c r="M52" s="15">
        <f>L52/L50*100-100</f>
        <v>50.09911094538103</v>
      </c>
      <c r="N52" s="14">
        <v>4339847</v>
      </c>
      <c r="O52" s="15">
        <f>N52/N50*100-100</f>
        <v>18.291478297654734</v>
      </c>
      <c r="P52" s="14">
        <v>0</v>
      </c>
      <c r="Q52" s="15">
        <f>P52/P50*100-100</f>
        <v>-100</v>
      </c>
      <c r="R52" s="17">
        <f t="shared" si="48"/>
        <v>60878780</v>
      </c>
      <c r="S52" s="15">
        <f>R52/R50*100-100</f>
        <v>2.8249821408107323</v>
      </c>
    </row>
    <row r="53" spans="1:19" ht="12.75">
      <c r="A53" s="16"/>
      <c r="B53" s="14"/>
      <c r="C53" s="15"/>
      <c r="D53" s="14"/>
      <c r="E53" s="15"/>
      <c r="F53" s="14"/>
      <c r="G53" s="15"/>
      <c r="H53" s="14"/>
      <c r="I53" s="15"/>
      <c r="J53" s="14"/>
      <c r="K53" s="15"/>
      <c r="L53" s="14"/>
      <c r="M53" s="15"/>
      <c r="N53" s="14"/>
      <c r="O53" s="15"/>
      <c r="P53" s="14"/>
      <c r="Q53" s="15"/>
      <c r="R53" s="17"/>
      <c r="S53" s="15"/>
    </row>
    <row r="54" spans="1:19" ht="12.75">
      <c r="A54" s="16"/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14"/>
      <c r="Q54" s="15"/>
      <c r="R54" s="17"/>
      <c r="S54" s="15"/>
    </row>
    <row r="55" ht="12.75">
      <c r="A55" s="16"/>
    </row>
    <row r="56" ht="12.75">
      <c r="T56" s="25"/>
    </row>
    <row r="57" spans="1:20" ht="12.75">
      <c r="A57" s="23" t="s">
        <v>26</v>
      </c>
      <c r="T57" s="25"/>
    </row>
    <row r="58" ht="12.75">
      <c r="A58" s="23" t="s">
        <v>36</v>
      </c>
    </row>
    <row r="59" ht="12.75">
      <c r="A59" s="14" t="s">
        <v>28</v>
      </c>
    </row>
    <row r="60" ht="12.75">
      <c r="A60" s="14" t="s">
        <v>46</v>
      </c>
    </row>
    <row r="61" ht="12.75">
      <c r="A61" s="24" t="s">
        <v>35</v>
      </c>
    </row>
    <row r="62" ht="12.75">
      <c r="A62" s="23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1" t="s">
        <v>31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9</v>
      </c>
      <c r="O4" s="11" t="s">
        <v>3</v>
      </c>
      <c r="P4" s="10" t="s">
        <v>10</v>
      </c>
      <c r="Q4" s="11" t="s">
        <v>3</v>
      </c>
      <c r="R4" s="13" t="s">
        <v>11</v>
      </c>
      <c r="S4" s="11" t="s">
        <v>3</v>
      </c>
    </row>
    <row r="5" spans="1:19" ht="12.75">
      <c r="A5" s="14" t="s">
        <v>12</v>
      </c>
      <c r="B5" s="14">
        <f>B9+B10</f>
        <v>132893015</v>
      </c>
      <c r="C5" s="15"/>
      <c r="D5" s="14">
        <f>D9+D10</f>
        <v>22468523</v>
      </c>
      <c r="E5" s="15"/>
      <c r="F5" s="14">
        <f>F9+F10</f>
        <v>10829236</v>
      </c>
      <c r="G5" s="15"/>
      <c r="H5" s="14">
        <f>H9+H10</f>
        <v>3391239</v>
      </c>
      <c r="I5" s="15"/>
      <c r="J5" s="14">
        <f>J9+J10</f>
        <v>1473247</v>
      </c>
      <c r="K5" s="15"/>
      <c r="L5" s="14">
        <f>L9+L10</f>
        <v>4562667</v>
      </c>
      <c r="M5" s="15"/>
      <c r="N5" s="14">
        <f>N9+N10</f>
        <v>8339975</v>
      </c>
      <c r="O5" s="15"/>
      <c r="P5" s="14">
        <f>P9+P10</f>
        <v>141232990</v>
      </c>
      <c r="Q5" s="15"/>
      <c r="R5" s="14">
        <f>R9+R10</f>
        <v>4814630</v>
      </c>
      <c r="S5" s="15"/>
    </row>
    <row r="6" spans="1:19" ht="12.75">
      <c r="A6" s="14" t="s">
        <v>13</v>
      </c>
      <c r="B6" s="14">
        <f>B11+B12</f>
        <v>136162250</v>
      </c>
      <c r="C6" s="15">
        <f>B6/B5*100-100</f>
        <v>2.4600502893248404</v>
      </c>
      <c r="D6" s="14">
        <f>D11+D12</f>
        <v>25279799</v>
      </c>
      <c r="E6" s="15">
        <f>D6/D5*100-100</f>
        <v>12.512064099629498</v>
      </c>
      <c r="F6" s="14">
        <f>F11+F12</f>
        <v>8781400</v>
      </c>
      <c r="G6" s="15">
        <f>F6/F5*100-100</f>
        <v>-18.910253687333068</v>
      </c>
      <c r="H6" s="14">
        <f>H11+H12</f>
        <v>3070794</v>
      </c>
      <c r="I6" s="15">
        <f>H6/H5*100-100</f>
        <v>-9.449201309609862</v>
      </c>
      <c r="J6" s="14">
        <f>J11+J12</f>
        <v>2091437</v>
      </c>
      <c r="K6" s="15">
        <f>J6/J5*100-100</f>
        <v>41.961056089033264</v>
      </c>
      <c r="L6" s="14">
        <f>L11+L12</f>
        <v>4167526</v>
      </c>
      <c r="M6" s="15">
        <f>L6/L5*100-100</f>
        <v>-8.660307666546785</v>
      </c>
      <c r="N6" s="14">
        <f>N11+N12</f>
        <v>4460745</v>
      </c>
      <c r="O6" s="15">
        <f>N6/N5*100-100</f>
        <v>-46.51368859019362</v>
      </c>
      <c r="P6" s="14">
        <f>P11+P12</f>
        <v>140622995</v>
      </c>
      <c r="Q6" s="15">
        <f>P6/P5*100-100</f>
        <v>-0.4319068795470571</v>
      </c>
      <c r="R6" s="14">
        <f>R11+R12</f>
        <v>6630242</v>
      </c>
      <c r="S6" s="15">
        <f>R6/R5*100-100</f>
        <v>37.71031211121104</v>
      </c>
    </row>
    <row r="7" spans="1:19" ht="12.75">
      <c r="A7" s="14" t="s">
        <v>29</v>
      </c>
      <c r="B7" s="14">
        <f>B13+B14</f>
        <v>98888854</v>
      </c>
      <c r="C7" s="15">
        <f>B7/B6*100-100</f>
        <v>-27.374250939595953</v>
      </c>
      <c r="D7" s="14">
        <f>D13+D14</f>
        <v>16850325</v>
      </c>
      <c r="E7" s="15">
        <f>D7/D6*100-100</f>
        <v>-33.344703413187744</v>
      </c>
      <c r="F7" s="14">
        <f>F13+F14</f>
        <v>8207868</v>
      </c>
      <c r="G7" s="15">
        <f>F7/F6*100-100</f>
        <v>-6.531213701687648</v>
      </c>
      <c r="H7" s="14">
        <f>H13+H14</f>
        <v>2185024</v>
      </c>
      <c r="I7" s="15">
        <f>H7/H6*100-100</f>
        <v>-28.844982763415587</v>
      </c>
      <c r="J7" s="14">
        <f>J13+J14</f>
        <v>4293929</v>
      </c>
      <c r="K7" s="15">
        <f>J7/J6*100-100</f>
        <v>105.30998543106963</v>
      </c>
      <c r="L7" s="14">
        <f>L13+L14</f>
        <v>3981101</v>
      </c>
      <c r="M7" s="15">
        <f>L7/L6*100-100</f>
        <v>-4.473277431262574</v>
      </c>
      <c r="N7" s="14">
        <f>N13+N14</f>
        <v>3374514</v>
      </c>
      <c r="O7" s="15">
        <f>N7/N6*100-100</f>
        <v>-24.350887575954232</v>
      </c>
      <c r="P7" s="14">
        <f>P13+P14</f>
        <v>102263368</v>
      </c>
      <c r="Q7" s="15">
        <f>P7/P6*100-100</f>
        <v>-27.278345906371854</v>
      </c>
      <c r="R7" s="14">
        <f>R13+R14</f>
        <v>12063929</v>
      </c>
      <c r="S7" s="15">
        <f>R7/R6*100-100</f>
        <v>81.9530719994836</v>
      </c>
    </row>
    <row r="8" spans="1:19" ht="12.75">
      <c r="A8" s="1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</row>
    <row r="9" spans="1:19" ht="12.75">
      <c r="A9" s="16" t="s">
        <v>14</v>
      </c>
      <c r="B9" s="17">
        <v>68113040</v>
      </c>
      <c r="C9" s="18"/>
      <c r="D9" s="17">
        <v>11413992</v>
      </c>
      <c r="E9" s="18"/>
      <c r="F9" s="17">
        <v>5972103</v>
      </c>
      <c r="G9" s="18"/>
      <c r="H9" s="17">
        <v>1555689</v>
      </c>
      <c r="I9" s="18"/>
      <c r="J9" s="17">
        <v>509306</v>
      </c>
      <c r="K9" s="18"/>
      <c r="L9" s="17">
        <v>2382880</v>
      </c>
      <c r="M9" s="18"/>
      <c r="N9" s="17">
        <v>4236341</v>
      </c>
      <c r="O9" s="18"/>
      <c r="P9" s="17">
        <f aca="true" t="shared" si="0" ref="P9:P14">B9+N9</f>
        <v>72349381</v>
      </c>
      <c r="Q9" s="18"/>
      <c r="R9" s="17">
        <v>2561793</v>
      </c>
      <c r="S9" s="15"/>
    </row>
    <row r="10" spans="1:19" ht="12.75">
      <c r="A10" s="16" t="s">
        <v>15</v>
      </c>
      <c r="B10" s="17">
        <v>64779975</v>
      </c>
      <c r="C10" s="18"/>
      <c r="D10" s="17">
        <v>11054531</v>
      </c>
      <c r="E10" s="18"/>
      <c r="F10" s="17">
        <v>4857133</v>
      </c>
      <c r="G10" s="18"/>
      <c r="H10" s="17">
        <v>1835550</v>
      </c>
      <c r="I10" s="18"/>
      <c r="J10" s="17">
        <v>963941</v>
      </c>
      <c r="K10" s="18"/>
      <c r="L10" s="17">
        <v>2179787</v>
      </c>
      <c r="M10" s="18"/>
      <c r="N10" s="17">
        <v>4103634</v>
      </c>
      <c r="O10" s="18"/>
      <c r="P10" s="17">
        <f t="shared" si="0"/>
        <v>68883609</v>
      </c>
      <c r="Q10" s="18"/>
      <c r="R10" s="17">
        <v>2252837</v>
      </c>
      <c r="S10" s="15"/>
    </row>
    <row r="11" spans="1:19" ht="12.75">
      <c r="A11" s="16" t="s">
        <v>16</v>
      </c>
      <c r="B11" s="17">
        <v>65238796</v>
      </c>
      <c r="C11" s="18">
        <f>B11/B9*100-100</f>
        <v>-4.219814590568845</v>
      </c>
      <c r="D11" s="17">
        <v>11131924</v>
      </c>
      <c r="E11" s="18">
        <f>D11/D9*100-100</f>
        <v>-2.471247570525719</v>
      </c>
      <c r="F11" s="17">
        <v>4175321</v>
      </c>
      <c r="G11" s="18">
        <f>F11/F9*100-100</f>
        <v>-30.08625269858875</v>
      </c>
      <c r="H11" s="17">
        <v>1688335</v>
      </c>
      <c r="I11" s="18">
        <f>H11/H9*100-100</f>
        <v>8.526511404271673</v>
      </c>
      <c r="J11" s="17">
        <v>731327</v>
      </c>
      <c r="K11" s="18">
        <f>J11/J9*100-100</f>
        <v>43.59284987806939</v>
      </c>
      <c r="L11" s="17">
        <v>1966548</v>
      </c>
      <c r="M11" s="18">
        <f>L11/L9*100-100</f>
        <v>-17.47179883166588</v>
      </c>
      <c r="N11" s="17">
        <v>2561269</v>
      </c>
      <c r="O11" s="18">
        <f>N11/N9*100-100</f>
        <v>-39.540537459095006</v>
      </c>
      <c r="P11" s="17">
        <f t="shared" si="0"/>
        <v>67800065</v>
      </c>
      <c r="Q11" s="18">
        <f>P11/P9*100-100</f>
        <v>-6.2879819248211675</v>
      </c>
      <c r="R11" s="17">
        <v>2692363</v>
      </c>
      <c r="S11" s="15">
        <f>R11/R9*100-100</f>
        <v>5.096820859452734</v>
      </c>
    </row>
    <row r="12" spans="1:19" ht="12.75">
      <c r="A12" s="16" t="s">
        <v>15</v>
      </c>
      <c r="B12" s="17">
        <v>70923454</v>
      </c>
      <c r="C12" s="18">
        <f>B12/B10*100-100</f>
        <v>9.483608167493117</v>
      </c>
      <c r="D12" s="17">
        <v>14147875</v>
      </c>
      <c r="E12" s="18">
        <f>D12/D10*100-100</f>
        <v>27.982589220655314</v>
      </c>
      <c r="F12" s="17">
        <v>4606079</v>
      </c>
      <c r="G12" s="18">
        <f>F12/F10*100-100</f>
        <v>-5.168769313090664</v>
      </c>
      <c r="H12" s="17">
        <v>1382459</v>
      </c>
      <c r="I12" s="18">
        <f>H12/H10*100-100</f>
        <v>-24.684209092642533</v>
      </c>
      <c r="J12" s="17">
        <v>1360110</v>
      </c>
      <c r="K12" s="18">
        <f>J12/J10*100-100</f>
        <v>41.09888468277623</v>
      </c>
      <c r="L12" s="17">
        <v>2200978</v>
      </c>
      <c r="M12" s="18">
        <f>L12/L10*100-100</f>
        <v>0.9721592063811784</v>
      </c>
      <c r="N12" s="17">
        <v>1899476</v>
      </c>
      <c r="O12" s="18">
        <f>N12/N10*100-100</f>
        <v>-53.71234374215634</v>
      </c>
      <c r="P12" s="17">
        <f t="shared" si="0"/>
        <v>72822930</v>
      </c>
      <c r="Q12" s="18">
        <f>P12/P10*100-100</f>
        <v>5.718807503247973</v>
      </c>
      <c r="R12" s="17">
        <v>3937879</v>
      </c>
      <c r="S12" s="15">
        <f>R12/R10*100-100</f>
        <v>74.79644554843514</v>
      </c>
    </row>
    <row r="13" spans="1:19" ht="12.75">
      <c r="A13" s="16" t="s">
        <v>30</v>
      </c>
      <c r="B13" s="17">
        <v>56246294</v>
      </c>
      <c r="C13" s="18">
        <f>B13/B11*100-100</f>
        <v>-13.783979091214377</v>
      </c>
      <c r="D13" s="17">
        <v>9752684</v>
      </c>
      <c r="E13" s="18">
        <f>D13/D11*100-100</f>
        <v>-12.389951638189416</v>
      </c>
      <c r="F13" s="17">
        <v>4462733</v>
      </c>
      <c r="G13" s="18">
        <f>F13/F11*100-100</f>
        <v>6.883590507172983</v>
      </c>
      <c r="H13" s="17">
        <v>1284654</v>
      </c>
      <c r="I13" s="18">
        <f>H13/H11*100-100</f>
        <v>-23.910006011840068</v>
      </c>
      <c r="J13" s="17">
        <v>2130058</v>
      </c>
      <c r="K13" s="18">
        <f>J13/J11*100-100</f>
        <v>191.25931354920579</v>
      </c>
      <c r="L13" s="17">
        <v>2227312</v>
      </c>
      <c r="M13" s="18">
        <f>L13/L11*100-100</f>
        <v>13.259986534780737</v>
      </c>
      <c r="N13" s="17">
        <v>1451490</v>
      </c>
      <c r="O13" s="18">
        <f>N13/N11*100-100</f>
        <v>-43.32926373606208</v>
      </c>
      <c r="P13" s="17">
        <f t="shared" si="0"/>
        <v>57697784</v>
      </c>
      <c r="Q13" s="18">
        <f>P13/P11*100-100</f>
        <v>-14.900105184264945</v>
      </c>
      <c r="R13" s="17">
        <v>5092062</v>
      </c>
      <c r="S13" s="18">
        <f>R13/R11*100-100</f>
        <v>89.12984616116029</v>
      </c>
    </row>
    <row r="14" spans="1:19" ht="12.75">
      <c r="A14" s="16" t="s">
        <v>15</v>
      </c>
      <c r="B14" s="17">
        <v>42642560</v>
      </c>
      <c r="C14" s="18">
        <f>B14/B12*100-100</f>
        <v>-39.87523506680879</v>
      </c>
      <c r="D14" s="17">
        <v>7097641</v>
      </c>
      <c r="E14" s="18">
        <f>D14/D12*100-100</f>
        <v>-49.832458938179755</v>
      </c>
      <c r="F14" s="17">
        <v>3745135</v>
      </c>
      <c r="G14" s="18">
        <f>F14/F12*100-100</f>
        <v>-18.691472725500375</v>
      </c>
      <c r="H14" s="17">
        <v>900370</v>
      </c>
      <c r="I14" s="18">
        <f>H14/H12*100-100</f>
        <v>-34.87184791737043</v>
      </c>
      <c r="J14" s="17">
        <v>2163871</v>
      </c>
      <c r="K14" s="18">
        <f>J14/J12*100-100</f>
        <v>59.09529376300446</v>
      </c>
      <c r="L14" s="17">
        <v>1753789</v>
      </c>
      <c r="M14" s="18">
        <f>L14/L12*100-100</f>
        <v>-20.317740568056564</v>
      </c>
      <c r="N14" s="17">
        <v>1923024</v>
      </c>
      <c r="O14" s="18">
        <f>N14/N12*100-100</f>
        <v>1.2397103201093387</v>
      </c>
      <c r="P14" s="17">
        <f t="shared" si="0"/>
        <v>44565584</v>
      </c>
      <c r="Q14" s="18">
        <f>P14/P12*100-100</f>
        <v>-38.802813893920494</v>
      </c>
      <c r="R14" s="17">
        <v>6971867</v>
      </c>
      <c r="S14" s="18">
        <f>R14/R12*100-100</f>
        <v>77.04624748500399</v>
      </c>
    </row>
    <row r="15" spans="1:19" ht="12.7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4"/>
    </row>
    <row r="16" spans="1:19" ht="22.5">
      <c r="A16" s="9" t="s">
        <v>1</v>
      </c>
      <c r="B16" s="19" t="s">
        <v>17</v>
      </c>
      <c r="C16" s="20" t="s">
        <v>3</v>
      </c>
      <c r="D16" s="19" t="s">
        <v>18</v>
      </c>
      <c r="E16" s="20" t="s">
        <v>3</v>
      </c>
      <c r="F16" s="19" t="s">
        <v>19</v>
      </c>
      <c r="G16" s="20" t="s">
        <v>3</v>
      </c>
      <c r="H16" s="19" t="s">
        <v>20</v>
      </c>
      <c r="I16" s="20" t="s">
        <v>3</v>
      </c>
      <c r="J16" s="19" t="s">
        <v>21</v>
      </c>
      <c r="K16" s="20" t="s">
        <v>3</v>
      </c>
      <c r="L16" s="19" t="s">
        <v>22</v>
      </c>
      <c r="M16" s="20" t="s">
        <v>3</v>
      </c>
      <c r="N16" s="19" t="s">
        <v>23</v>
      </c>
      <c r="O16" s="20" t="s">
        <v>3</v>
      </c>
      <c r="P16" s="19" t="s">
        <v>24</v>
      </c>
      <c r="Q16" s="21" t="s">
        <v>3</v>
      </c>
      <c r="R16" s="19" t="s">
        <v>25</v>
      </c>
      <c r="S16" s="22" t="s">
        <v>3</v>
      </c>
    </row>
    <row r="17" spans="1:19" ht="12.75">
      <c r="A17" s="14" t="s">
        <v>12</v>
      </c>
      <c r="B17" s="17">
        <f>B21+B22</f>
        <v>1812</v>
      </c>
      <c r="C17" s="18"/>
      <c r="D17" s="17">
        <f>D21+D22</f>
        <v>2166511</v>
      </c>
      <c r="E17" s="18"/>
      <c r="F17" s="17">
        <f>F21+F22</f>
        <v>11047731</v>
      </c>
      <c r="G17" s="18"/>
      <c r="H17" s="17">
        <f>H21+H22</f>
        <v>32726</v>
      </c>
      <c r="I17" s="18"/>
      <c r="J17" s="17">
        <f>J21+J22</f>
        <v>1003921</v>
      </c>
      <c r="K17" s="18"/>
      <c r="L17" s="17">
        <f>L21+L22</f>
        <v>242204</v>
      </c>
      <c r="M17" s="18"/>
      <c r="N17" s="17">
        <f>N21+N22</f>
        <v>2199954</v>
      </c>
      <c r="O17" s="18"/>
      <c r="P17" s="17">
        <f>P21+P22</f>
        <v>43571</v>
      </c>
      <c r="Q17" s="18"/>
      <c r="R17" s="17">
        <f>R21+R22</f>
        <v>162786050</v>
      </c>
      <c r="S17" s="15"/>
    </row>
    <row r="18" spans="1:19" ht="12.75">
      <c r="A18" s="14" t="s">
        <v>13</v>
      </c>
      <c r="B18" s="17">
        <f>B23+B24</f>
        <v>54717</v>
      </c>
      <c r="C18" s="18">
        <f>B18/B17*100-100</f>
        <v>2919.701986754967</v>
      </c>
      <c r="D18" s="17">
        <f>D23+D24</f>
        <v>2094508</v>
      </c>
      <c r="E18" s="18">
        <f>D18/D17*100-100</f>
        <v>-3.3234541620144</v>
      </c>
      <c r="F18" s="17">
        <f>F23+F24</f>
        <v>12912755</v>
      </c>
      <c r="G18" s="18">
        <f>F18/F17*100-100</f>
        <v>16.88151168778458</v>
      </c>
      <c r="H18" s="17">
        <f>H23+H24</f>
        <v>1101</v>
      </c>
      <c r="I18" s="18">
        <f>H18/H17*100-100</f>
        <v>-96.63570249954165</v>
      </c>
      <c r="J18" s="17">
        <f>J23+J24</f>
        <v>665153</v>
      </c>
      <c r="K18" s="18">
        <f>J18/J17*100-100</f>
        <v>-33.74448786308882</v>
      </c>
      <c r="L18" s="17">
        <f>L23+L24</f>
        <v>130191</v>
      </c>
      <c r="M18" s="18">
        <f>L18/L17*100-100</f>
        <v>-46.24737824313389</v>
      </c>
      <c r="N18" s="17">
        <f>N23+N24</f>
        <v>2512553</v>
      </c>
      <c r="O18" s="18">
        <f>N18/N17*100-100</f>
        <v>14.20934255898078</v>
      </c>
      <c r="P18" s="17">
        <f>P23+P24</f>
        <v>6411</v>
      </c>
      <c r="Q18" s="18">
        <f>P18/P17*100-100</f>
        <v>-85.28608478116178</v>
      </c>
      <c r="R18" s="17">
        <f>R23+R24</f>
        <v>165630626</v>
      </c>
      <c r="S18" s="15">
        <f>R18/R17*100-100</f>
        <v>1.747432289191849</v>
      </c>
    </row>
    <row r="19" spans="1:19" ht="12.75">
      <c r="A19" s="14" t="s">
        <v>29</v>
      </c>
      <c r="B19" s="14">
        <f>B25+B26</f>
        <v>36729</v>
      </c>
      <c r="C19" s="15">
        <f>B19/B18*100-100</f>
        <v>-32.87460935358298</v>
      </c>
      <c r="D19" s="14">
        <f>D25+D26</f>
        <v>1753057</v>
      </c>
      <c r="E19" s="15">
        <f>D19/D18*100-100</f>
        <v>-16.302205577634467</v>
      </c>
      <c r="F19" s="14">
        <f>F25+F26</f>
        <v>15161009</v>
      </c>
      <c r="G19" s="15">
        <f>F19/F18*100-100</f>
        <v>17.411110177495033</v>
      </c>
      <c r="H19" s="14">
        <f>H25+H26</f>
        <v>54533</v>
      </c>
      <c r="I19" s="15">
        <f>H19/H18*100-100</f>
        <v>4853.0426884650315</v>
      </c>
      <c r="J19" s="14">
        <f>J25+J26</f>
        <v>1112523</v>
      </c>
      <c r="K19" s="15">
        <f>J19/J18*100-100</f>
        <v>67.25820976527206</v>
      </c>
      <c r="L19" s="14">
        <f>L25+L26</f>
        <v>69236</v>
      </c>
      <c r="M19" s="15">
        <f>L19/L18*100-100</f>
        <v>-46.81967263482115</v>
      </c>
      <c r="N19" s="14">
        <f>N25+N26</f>
        <v>2948724</v>
      </c>
      <c r="O19" s="15">
        <f>N19/N18*100-100</f>
        <v>17.35967360688511</v>
      </c>
      <c r="P19" s="14">
        <f>P25+P26</f>
        <v>20655</v>
      </c>
      <c r="Q19" s="15">
        <f>P19/P18*100-100</f>
        <v>222.18062704726253</v>
      </c>
      <c r="R19" s="14">
        <f>R25+R26</f>
        <v>135483763</v>
      </c>
      <c r="S19" s="15">
        <f>R19/R18*100-100</f>
        <v>-18.201261281231893</v>
      </c>
    </row>
    <row r="20" spans="1:19" ht="12.75">
      <c r="A20" s="14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5"/>
    </row>
    <row r="21" spans="1:19" ht="12.75">
      <c r="A21" s="16" t="s">
        <v>14</v>
      </c>
      <c r="B21" s="17">
        <v>0</v>
      </c>
      <c r="C21" s="18"/>
      <c r="D21" s="17">
        <v>937276</v>
      </c>
      <c r="E21" s="18"/>
      <c r="F21" s="17">
        <v>4988031</v>
      </c>
      <c r="G21" s="18"/>
      <c r="H21" s="17">
        <v>0</v>
      </c>
      <c r="I21" s="18"/>
      <c r="J21" s="17">
        <v>403817</v>
      </c>
      <c r="K21" s="18"/>
      <c r="L21" s="17">
        <v>105184</v>
      </c>
      <c r="M21" s="18"/>
      <c r="N21" s="17">
        <v>1018938</v>
      </c>
      <c r="O21" s="18"/>
      <c r="P21" s="17">
        <f>11200+1327</f>
        <v>12527</v>
      </c>
      <c r="Q21" s="18"/>
      <c r="R21" s="17">
        <f aca="true" t="shared" si="1" ref="R21:R26">P9+R9+B21+D21+F21+H21+J21+L21+N21+P21</f>
        <v>82376947</v>
      </c>
      <c r="S21" s="15"/>
    </row>
    <row r="22" spans="1:19" ht="12.75">
      <c r="A22" s="16" t="s">
        <v>15</v>
      </c>
      <c r="B22" s="17">
        <v>1812</v>
      </c>
      <c r="C22" s="18"/>
      <c r="D22" s="17">
        <v>1229235</v>
      </c>
      <c r="E22" s="18"/>
      <c r="F22" s="17">
        <v>6059700</v>
      </c>
      <c r="G22" s="18"/>
      <c r="H22" s="17">
        <v>32726</v>
      </c>
      <c r="I22" s="18"/>
      <c r="J22" s="17">
        <v>600104</v>
      </c>
      <c r="K22" s="18"/>
      <c r="L22" s="17">
        <v>137020</v>
      </c>
      <c r="M22" s="18"/>
      <c r="N22" s="17">
        <v>1181016</v>
      </c>
      <c r="O22" s="18"/>
      <c r="P22" s="17">
        <f>28491+2553</f>
        <v>31044</v>
      </c>
      <c r="Q22" s="18"/>
      <c r="R22" s="17">
        <f t="shared" si="1"/>
        <v>80409103</v>
      </c>
      <c r="S22" s="15"/>
    </row>
    <row r="23" spans="1:19" ht="12.75">
      <c r="A23" s="16" t="s">
        <v>16</v>
      </c>
      <c r="B23" s="14">
        <v>20556</v>
      </c>
      <c r="C23" s="15" t="e">
        <f>B23/B21*100-100</f>
        <v>#DIV/0!</v>
      </c>
      <c r="D23" s="14">
        <v>1104466</v>
      </c>
      <c r="E23" s="15">
        <f>D23/D21*100-100</f>
        <v>17.8378620598415</v>
      </c>
      <c r="F23" s="14">
        <v>6277245</v>
      </c>
      <c r="G23" s="15">
        <f>F23/F21*100-100</f>
        <v>25.846150515103062</v>
      </c>
      <c r="H23" s="14">
        <v>1101</v>
      </c>
      <c r="I23" s="15" t="e">
        <f>H23/H21*100-100</f>
        <v>#DIV/0!</v>
      </c>
      <c r="J23" s="14">
        <v>433731</v>
      </c>
      <c r="K23" s="15">
        <f>J23/J21*100-100</f>
        <v>7.407810963877196</v>
      </c>
      <c r="L23" s="14">
        <v>111127</v>
      </c>
      <c r="M23" s="15">
        <f>L23/L21*100-100</f>
        <v>5.650098874353503</v>
      </c>
      <c r="N23" s="14">
        <v>1168213</v>
      </c>
      <c r="O23" s="15">
        <f>N23/N21*100-100</f>
        <v>14.650057216435158</v>
      </c>
      <c r="P23" s="14">
        <f>0+2594</f>
        <v>2594</v>
      </c>
      <c r="Q23" s="15">
        <f>P23/P21*100-100</f>
        <v>-79.2927277081504</v>
      </c>
      <c r="R23" s="17">
        <f t="shared" si="1"/>
        <v>79611461</v>
      </c>
      <c r="S23" s="15">
        <f>R23/R21*100-100</f>
        <v>-3.3571115472390574</v>
      </c>
    </row>
    <row r="24" spans="1:19" ht="12.75">
      <c r="A24" s="16" t="s">
        <v>15</v>
      </c>
      <c r="B24" s="14">
        <v>34161</v>
      </c>
      <c r="C24" s="15">
        <f>B24/B22*100-100</f>
        <v>1785.2649006622516</v>
      </c>
      <c r="D24" s="14">
        <v>990042</v>
      </c>
      <c r="E24" s="15">
        <f>D24/D22*100-100</f>
        <v>-19.458687720411476</v>
      </c>
      <c r="F24" s="14">
        <v>6635510</v>
      </c>
      <c r="G24" s="15">
        <f>F24/F22*100-100</f>
        <v>9.502285591695966</v>
      </c>
      <c r="H24" s="14">
        <v>0</v>
      </c>
      <c r="I24" s="15">
        <f>H24/H22*100-100</f>
        <v>-100</v>
      </c>
      <c r="J24" s="14">
        <v>231422</v>
      </c>
      <c r="K24" s="15">
        <f>J24/J22*100-100</f>
        <v>-61.4363510324877</v>
      </c>
      <c r="L24" s="14">
        <v>19064</v>
      </c>
      <c r="M24" s="15">
        <f>L24/L22*100-100</f>
        <v>-86.0867026711429</v>
      </c>
      <c r="N24" s="14">
        <v>1344340</v>
      </c>
      <c r="O24" s="15">
        <f>N24/N22*100-100</f>
        <v>13.829109851178984</v>
      </c>
      <c r="P24" s="14">
        <f>0+3817</f>
        <v>3817</v>
      </c>
      <c r="Q24" s="15">
        <f>P24/P22*100-100</f>
        <v>-87.70454838294035</v>
      </c>
      <c r="R24" s="17">
        <f t="shared" si="1"/>
        <v>86019165</v>
      </c>
      <c r="S24" s="15">
        <f>R24/R22*100-100</f>
        <v>6.976899120488895</v>
      </c>
    </row>
    <row r="25" spans="1:19" ht="12.75">
      <c r="A25" s="16" t="s">
        <v>30</v>
      </c>
      <c r="B25" s="14">
        <v>7630</v>
      </c>
      <c r="C25" s="18">
        <f>B25/B23*100-100</f>
        <v>-62.88188363494843</v>
      </c>
      <c r="D25" s="14">
        <v>1340200</v>
      </c>
      <c r="E25" s="18">
        <f>D25/D23*100-100</f>
        <v>21.343708181148173</v>
      </c>
      <c r="F25" s="14">
        <v>9198727</v>
      </c>
      <c r="G25" s="18">
        <f>F25/F23*100-100</f>
        <v>46.54083120859548</v>
      </c>
      <c r="H25" s="14">
        <v>0</v>
      </c>
      <c r="I25" s="18">
        <f>H25/H23*100-100</f>
        <v>-100</v>
      </c>
      <c r="J25" s="14">
        <v>822247</v>
      </c>
      <c r="K25" s="18">
        <f>J25/J23*100-100</f>
        <v>89.57533586485633</v>
      </c>
      <c r="L25" s="14">
        <v>58192</v>
      </c>
      <c r="M25" s="18">
        <f>L25/L23*100-100</f>
        <v>-47.634688239581735</v>
      </c>
      <c r="N25" s="14">
        <v>1368093</v>
      </c>
      <c r="O25" s="18">
        <f>N25/N23*100-100</f>
        <v>17.109893486889803</v>
      </c>
      <c r="P25" s="14">
        <f>2581+0</f>
        <v>2581</v>
      </c>
      <c r="Q25" s="18">
        <f>P25/P23*100-100</f>
        <v>-0.5011565150346939</v>
      </c>
      <c r="R25" s="17">
        <f t="shared" si="1"/>
        <v>75587516</v>
      </c>
      <c r="S25" s="18">
        <f>R25/R23*100-100</f>
        <v>-5.054479530277675</v>
      </c>
    </row>
    <row r="26" spans="1:19" ht="12.75">
      <c r="A26" s="16" t="s">
        <v>15</v>
      </c>
      <c r="B26" s="14">
        <v>29099</v>
      </c>
      <c r="C26" s="18">
        <f>B26/B24*100-100</f>
        <v>-14.818067386786112</v>
      </c>
      <c r="D26" s="14">
        <v>412857</v>
      </c>
      <c r="E26" s="18">
        <f>D26/D24*100-100</f>
        <v>-58.29904185883023</v>
      </c>
      <c r="F26" s="14">
        <v>5962282</v>
      </c>
      <c r="G26" s="18">
        <f>F26/F24*100-100</f>
        <v>-10.145836567196795</v>
      </c>
      <c r="H26" s="14">
        <v>54533</v>
      </c>
      <c r="I26" s="18" t="e">
        <f>H26/H24*100-100</f>
        <v>#DIV/0!</v>
      </c>
      <c r="J26" s="14">
        <v>290276</v>
      </c>
      <c r="K26" s="18">
        <f>J26/J24*100-100</f>
        <v>25.431462868698745</v>
      </c>
      <c r="L26" s="14">
        <v>11044</v>
      </c>
      <c r="M26" s="18">
        <f>L26/L24*100-100</f>
        <v>-42.06882081409987</v>
      </c>
      <c r="N26" s="14">
        <v>1580631</v>
      </c>
      <c r="O26" s="18">
        <f>N26/N24*100-100</f>
        <v>17.576729101269024</v>
      </c>
      <c r="P26" s="14">
        <f>16374+1700</f>
        <v>18074</v>
      </c>
      <c r="Q26" s="18">
        <f>P26/P24*100-100</f>
        <v>373.51323028556453</v>
      </c>
      <c r="R26" s="17">
        <f t="shared" si="1"/>
        <v>59896247</v>
      </c>
      <c r="S26" s="18">
        <f>R26/R24*100-100</f>
        <v>-30.368718412925773</v>
      </c>
    </row>
    <row r="27" ht="12.75">
      <c r="A27" s="16"/>
    </row>
    <row r="29" ht="12.75">
      <c r="A29" s="23" t="s">
        <v>26</v>
      </c>
    </row>
    <row r="30" ht="12.75">
      <c r="A30" s="23" t="s">
        <v>27</v>
      </c>
    </row>
    <row r="31" ht="12.75">
      <c r="A31" s="14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uffstat</dc:creator>
  <cp:keywords/>
  <dc:description/>
  <cp:lastModifiedBy>taddia_m</cp:lastModifiedBy>
  <cp:lastPrinted>2015-06-09T13:07:47Z</cp:lastPrinted>
  <dcterms:created xsi:type="dcterms:W3CDTF">2008-06-04T10:19:16Z</dcterms:created>
  <dcterms:modified xsi:type="dcterms:W3CDTF">2016-08-10T08:25:33Z</dcterms:modified>
  <cp:category/>
  <cp:version/>
  <cp:contentType/>
  <cp:contentStatus/>
</cp:coreProperties>
</file>