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25" windowHeight="11910" activeTab="0"/>
  </bookViews>
  <sheets>
    <sheet name="import dal 2008" sheetId="1" r:id="rId1"/>
    <sheet name="import 2006-2008" sheetId="2" r:id="rId2"/>
    <sheet name="import 2002-2006" sheetId="3" r:id="rId3"/>
    <sheet name="import 1999-2001 " sheetId="4" r:id="rId4"/>
    <sheet name="import 1993-1999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<sst xmlns="http://schemas.openxmlformats.org/spreadsheetml/2006/main" count="354" uniqueCount="87">
  <si>
    <t>IMPORTAZIONI SETTORE MACCHINE E APPARECCHIATURE DELLA PROVINCIA DI MODENA PER AREE DI PROVENIENZA</t>
  </si>
  <si>
    <t>Valori in migliaia di lire correnti - variazioni % rispetto allo stesso periodo dell'anno precedente - dati provvisori</t>
  </si>
  <si>
    <t>PERIODI</t>
  </si>
  <si>
    <t>UNIONE EUROPEA</t>
  </si>
  <si>
    <t>VAR %</t>
  </si>
  <si>
    <t>Germania</t>
  </si>
  <si>
    <t>Francia</t>
  </si>
  <si>
    <t>Regno Unito</t>
  </si>
  <si>
    <t>Spagna</t>
  </si>
  <si>
    <t>Belgio e Lux.</t>
  </si>
  <si>
    <t>Paesi Bassi</t>
  </si>
  <si>
    <t>ALTRI EUROPA OVEST</t>
  </si>
  <si>
    <t>EUROPA EST</t>
  </si>
  <si>
    <t>Anno 1993</t>
  </si>
  <si>
    <t>Anno 1994</t>
  </si>
  <si>
    <t>Anno 1995</t>
  </si>
  <si>
    <t>Anno 1996</t>
  </si>
  <si>
    <t>Anno 1997</t>
  </si>
  <si>
    <t>Anno 1998</t>
  </si>
  <si>
    <t>Anno 1999</t>
  </si>
  <si>
    <t>AFRICA NORD</t>
  </si>
  <si>
    <t>AFRICA CENTRO SUD</t>
  </si>
  <si>
    <t>STATI UNITI</t>
  </si>
  <si>
    <t>CANADA</t>
  </si>
  <si>
    <t>AMERICA CENTRO SUD</t>
  </si>
  <si>
    <t xml:space="preserve"> MEDIO ORIENTE</t>
  </si>
  <si>
    <t>ASIA</t>
  </si>
  <si>
    <t>AUSTRALIA E OCEANIA</t>
  </si>
  <si>
    <t>TOTALE</t>
  </si>
  <si>
    <t>Fonte: elaborazioni Camera di Commercio di Modena su dati Istat</t>
  </si>
  <si>
    <t>Nota: nel 1995 sono entrati nella Unione Europea tre paesi che in precedenza erano nell'area degli altri Europa Ovest: Svezia, Finlandia e Austria.</t>
  </si>
  <si>
    <t>Pertanto i dati della UE e Altri Europa Ovest relativi al 1995 non sono confrontabili con quelli degli anni precedenti.</t>
  </si>
  <si>
    <r>
      <t xml:space="preserve">Valori in migliaia di lire correnti - variazioni % rispetto allo stesso periodo dell'anno precedente </t>
    </r>
    <r>
      <rPr>
        <sz val="11"/>
        <rFont val="Arial"/>
        <family val="2"/>
      </rPr>
      <t>- anno 1999 definitivo - anno 2000 provvisorio</t>
    </r>
  </si>
  <si>
    <t>Anno 2000</t>
  </si>
  <si>
    <t>Anno 2001</t>
  </si>
  <si>
    <t>AUSTRALIA E OCEANIA e altri</t>
  </si>
  <si>
    <t xml:space="preserve">Dall'anno 2000 i dati delle importazioni ed esportazioni sono calcolati secondo la nuvoa classificazione delle attività economiche ATECO 91. </t>
  </si>
  <si>
    <t>E' stata ricostruita la serie dell'anno 1999 secondo la nuova classificazione per rendere possibile il confronto del 2000 con l'anno precedente.</t>
  </si>
  <si>
    <r>
      <t xml:space="preserve">Valori in euro correnti - variazioni % rispetto allo stesso periodo dell'anno precedente </t>
    </r>
    <r>
      <rPr>
        <sz val="11"/>
        <rFont val="Arial"/>
        <family val="2"/>
      </rPr>
      <t>- dati provvisori</t>
    </r>
  </si>
  <si>
    <t>Anno 2002</t>
  </si>
  <si>
    <t>2002 - 1° sem.</t>
  </si>
  <si>
    <t xml:space="preserve"> - 2° sem.</t>
  </si>
  <si>
    <t xml:space="preserve">Dall'anno 2002 i dati delle importazioni ed esportazioni sono calcolati secondo la nuvoa classificazione delle attività economiche ATECO 2002. </t>
  </si>
  <si>
    <t>2003 - 1° sem.</t>
  </si>
  <si>
    <t>Anno 2003</t>
  </si>
  <si>
    <t>UNIONE EUROPEA a 15</t>
  </si>
  <si>
    <t>10  PAESI NUOVI ENTRATI UE</t>
  </si>
  <si>
    <t>ALTRI PAESI EUROPEI</t>
  </si>
  <si>
    <t>Anno 2004</t>
  </si>
  <si>
    <t>2004 - 1° sem.</t>
  </si>
  <si>
    <t>n.d.</t>
  </si>
  <si>
    <t>2005 - 1° sem.</t>
  </si>
  <si>
    <t>Anno 2005</t>
  </si>
  <si>
    <t>Anno 2006</t>
  </si>
  <si>
    <t>2006 - 1° sem.</t>
  </si>
  <si>
    <t>12  PAESI NUOVI ENTRATI UE</t>
  </si>
  <si>
    <t>UNIONE EUROPEA a 27</t>
  </si>
  <si>
    <t>Anno 2007</t>
  </si>
  <si>
    <t>2007 - 1° sem.</t>
  </si>
  <si>
    <t>A partire dall'anno 2006 sono conteggiati nel gruppo "12 Paesi nuovi entrati" anche Romania e Bulgaria, che entreranno a far parte dell'U.E. a 27 dall'anno 2007.</t>
  </si>
  <si>
    <t>Fonte: elaborazioni Ufficio Statistica Camera di Commercio di Modena su dati Istat</t>
  </si>
  <si>
    <t>Anno 2008</t>
  </si>
  <si>
    <t>2008 - 1° sem.</t>
  </si>
  <si>
    <t>IMPORTAZIONI SETTORE MACCHINE E APPARECCHIATURE MECCANICHE DELLA PROVINCIA DI MODENA PER AREE DI PROVENIENZA</t>
  </si>
  <si>
    <t>Anno 2009</t>
  </si>
  <si>
    <t>2009 - 1° sem.</t>
  </si>
  <si>
    <t>Anno 2008*</t>
  </si>
  <si>
    <t>* dati definitivi</t>
  </si>
  <si>
    <t xml:space="preserve">Dall'anno 2008 i dati delle importazioni ed esportazioni sono calcolati secondo la nuvoa classificazione delle attività economiche ATECO 2007. </t>
  </si>
  <si>
    <t>Anno 2010</t>
  </si>
  <si>
    <t>2010 - 1° sem.</t>
  </si>
  <si>
    <t>Anno 2011</t>
  </si>
  <si>
    <t>2011 - 1° sem.</t>
  </si>
  <si>
    <t>Anno 2012</t>
  </si>
  <si>
    <t>2012 - 1° sem.</t>
  </si>
  <si>
    <t>A partire dall'anno 2013 è conteggiata nel gruppo "13 Paesi nuovi entrati" anche la Croazia.</t>
  </si>
  <si>
    <t>2013 - 1° sem.</t>
  </si>
  <si>
    <t>Anno 2013</t>
  </si>
  <si>
    <t>13  PAESI NUOVI ENTRATI UE</t>
  </si>
  <si>
    <t>UNIONE EUROPEA a 28</t>
  </si>
  <si>
    <t>2014 - 1° sem.</t>
  </si>
  <si>
    <t>Anno 2014</t>
  </si>
  <si>
    <t>CANADA E GROENLANDIA</t>
  </si>
  <si>
    <t>** fino al 2014 comprende altri paesi non UE</t>
  </si>
  <si>
    <t>OCEANIA **</t>
  </si>
  <si>
    <t>Anno 2015</t>
  </si>
  <si>
    <t>2015 - 1° sem.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</si>
</sst>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General_)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* #,##0_ ;_ * \-#,##0_ ;_ * &quot;-&quot;_ ;_ @_ "/>
    <numFmt numFmtId="178" formatCode="_ &quot;L.&quot;\ * #,##0.00_ ;_ &quot;L.&quot;\ * \-#,##0.00_ ;_ &quot;L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-;\-* #,##0.0_-;_-* &quot;-&quot;_-;_-@_-"/>
    <numFmt numFmtId="189" formatCode="_-* #,##0.00_-;\-* #,##0.00_-;_-* &quot;-&quot;_-;_-@_-"/>
    <numFmt numFmtId="190" formatCode="_-* #,##0.000_-;\-* #,##0.000_-;_-* &quot;-&quot;_-;_-@_-"/>
    <numFmt numFmtId="191" formatCode="_-* #,##0.0000_-;\-* #,##0.0000_-;_-* &quot;-&quot;_-;_-@_-"/>
    <numFmt numFmtId="192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171" fontId="6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0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170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41" fontId="0" fillId="0" borderId="0" xfId="46" applyFont="1" applyBorder="1" applyAlignment="1">
      <alignment horizontal="right"/>
    </xf>
    <xf numFmtId="3" fontId="0" fillId="0" borderId="0" xfId="46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0" fontId="0" fillId="0" borderId="15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170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4" fillId="0" borderId="13" xfId="0" applyFont="1" applyBorder="1" applyAlignment="1">
      <alignment/>
    </xf>
    <xf numFmtId="0" fontId="0" fillId="0" borderId="19" xfId="0" applyBorder="1" applyAlignment="1">
      <alignment/>
    </xf>
    <xf numFmtId="170" fontId="0" fillId="0" borderId="19" xfId="0" applyNumberFormat="1" applyBorder="1" applyAlignment="1">
      <alignment horizontal="right"/>
    </xf>
    <xf numFmtId="0" fontId="0" fillId="0" borderId="15" xfId="0" applyBorder="1" applyAlignment="1">
      <alignment/>
    </xf>
    <xf numFmtId="0" fontId="7" fillId="0" borderId="17" xfId="0" applyFont="1" applyBorder="1" applyAlignment="1">
      <alignment/>
    </xf>
    <xf numFmtId="170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170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7" fillId="0" borderId="19" xfId="0" applyFont="1" applyBorder="1" applyAlignment="1">
      <alignment/>
    </xf>
    <xf numFmtId="170" fontId="7" fillId="0" borderId="19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7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70" fontId="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0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0" fontId="7" fillId="0" borderId="1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7" fillId="0" borderId="0" xfId="46" applyNumberFormat="1" applyFont="1" applyBorder="1" applyAlignment="1">
      <alignment/>
    </xf>
    <xf numFmtId="17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3" fontId="7" fillId="0" borderId="0" xfId="48" applyNumberFormat="1" applyFont="1" applyBorder="1" applyAlignment="1" applyProtection="1">
      <alignment/>
      <protection/>
    </xf>
    <xf numFmtId="3" fontId="7" fillId="0" borderId="0" xfId="46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41" fontId="7" fillId="0" borderId="0" xfId="46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 wrapText="1"/>
    </xf>
    <xf numFmtId="170" fontId="7" fillId="0" borderId="15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192" fontId="7" fillId="0" borderId="0" xfId="46" applyNumberFormat="1" applyFont="1" applyBorder="1" applyAlignment="1">
      <alignment/>
    </xf>
    <xf numFmtId="0" fontId="7" fillId="0" borderId="0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192" fontId="7" fillId="0" borderId="0" xfId="0" applyNumberFormat="1" applyFont="1" applyAlignment="1">
      <alignment/>
    </xf>
    <xf numFmtId="192" fontId="7" fillId="0" borderId="0" xfId="0" applyNumberFormat="1" applyFont="1" applyFill="1" applyAlignment="1">
      <alignment/>
    </xf>
    <xf numFmtId="0" fontId="7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DATI-MEL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polazione"/>
      <sheetName val="Lavoro"/>
      <sheetName val="Redd. e Cons."/>
      <sheetName val="Imprese"/>
      <sheetName val="Agricoltura"/>
      <sheetName val="Ind. Manifatt."/>
      <sheetName val="Edilizia"/>
      <sheetName val="Import Export"/>
      <sheetName val="Comm. e Servizi"/>
      <sheetName val="Credito e insol."/>
      <sheetName val="Prezzi"/>
      <sheetName val="Modulo1"/>
      <sheetName val="Modulo2"/>
    </sheetNames>
    <definedNames>
      <definedName name="chiusur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PageLayoutView="0" workbookViewId="0" topLeftCell="K19">
      <selection activeCell="P53" sqref="P53"/>
    </sheetView>
  </sheetViews>
  <sheetFormatPr defaultColWidth="9.140625" defaultRowHeight="12.75"/>
  <cols>
    <col min="1" max="1" width="11.8515625" style="0" customWidth="1"/>
    <col min="2" max="2" width="13.00390625" style="0" customWidth="1"/>
    <col min="3" max="3" width="6.00390625" style="0" customWidth="1"/>
    <col min="4" max="4" width="12.140625" style="0" customWidth="1"/>
    <col min="5" max="5" width="6.57421875" style="0" customWidth="1"/>
    <col min="6" max="6" width="11.00390625" style="0" customWidth="1"/>
    <col min="7" max="7" width="6.421875" style="0" customWidth="1"/>
    <col min="8" max="8" width="11.28125" style="0" customWidth="1"/>
    <col min="9" max="9" width="6.57421875" style="0" customWidth="1"/>
    <col min="10" max="10" width="11.7109375" style="0" customWidth="1"/>
    <col min="11" max="11" width="6.7109375" style="0" customWidth="1"/>
    <col min="12" max="12" width="12.421875" style="0" customWidth="1"/>
    <col min="13" max="13" width="6.57421875" style="0" customWidth="1"/>
    <col min="14" max="14" width="13.28125" style="0" customWidth="1"/>
    <col min="15" max="15" width="6.7109375" style="0" customWidth="1"/>
    <col min="16" max="16" width="13.421875" style="0" customWidth="1"/>
    <col min="17" max="17" width="6.57421875" style="0" customWidth="1"/>
    <col min="18" max="18" width="10.8515625" style="0" customWidth="1"/>
    <col min="19" max="19" width="6.7109375" style="0" customWidth="1"/>
  </cols>
  <sheetData>
    <row r="1" spans="1:14" ht="15">
      <c r="A1" s="27" t="s">
        <v>63</v>
      </c>
      <c r="B1" s="35"/>
      <c r="C1" s="35"/>
      <c r="D1" s="35"/>
      <c r="E1" s="36"/>
      <c r="F1" s="35"/>
      <c r="G1" s="36"/>
      <c r="H1" s="35"/>
      <c r="I1" s="36"/>
      <c r="J1" s="35"/>
      <c r="K1" s="36"/>
      <c r="L1" s="35"/>
      <c r="M1" s="36"/>
      <c r="N1" s="37"/>
    </row>
    <row r="2" spans="1:14" ht="15">
      <c r="A2" s="42" t="s">
        <v>38</v>
      </c>
      <c r="B2" s="43"/>
      <c r="C2" s="43"/>
      <c r="D2" s="43"/>
      <c r="E2" s="44"/>
      <c r="F2" s="43"/>
      <c r="G2" s="44"/>
      <c r="H2" s="43"/>
      <c r="I2" s="44"/>
      <c r="J2" s="43"/>
      <c r="K2" s="44"/>
      <c r="L2" s="43"/>
      <c r="M2" s="44"/>
      <c r="N2" s="45"/>
    </row>
    <row r="4" spans="1:19" ht="22.5">
      <c r="A4" s="73" t="s">
        <v>2</v>
      </c>
      <c r="B4" s="74" t="s">
        <v>45</v>
      </c>
      <c r="C4" s="75" t="s">
        <v>4</v>
      </c>
      <c r="D4" s="74" t="s">
        <v>5</v>
      </c>
      <c r="E4" s="75" t="s">
        <v>4</v>
      </c>
      <c r="F4" s="74" t="s">
        <v>6</v>
      </c>
      <c r="G4" s="75" t="s">
        <v>4</v>
      </c>
      <c r="H4" s="74" t="s">
        <v>7</v>
      </c>
      <c r="I4" s="75" t="s">
        <v>4</v>
      </c>
      <c r="J4" s="74" t="s">
        <v>8</v>
      </c>
      <c r="K4" s="75" t="s">
        <v>4</v>
      </c>
      <c r="L4" s="74" t="s">
        <v>9</v>
      </c>
      <c r="M4" s="75" t="s">
        <v>4</v>
      </c>
      <c r="N4" s="76" t="s">
        <v>78</v>
      </c>
      <c r="O4" s="75" t="s">
        <v>4</v>
      </c>
      <c r="P4" s="74" t="s">
        <v>79</v>
      </c>
      <c r="Q4" s="75" t="s">
        <v>4</v>
      </c>
      <c r="R4" s="77" t="s">
        <v>47</v>
      </c>
      <c r="S4" s="75" t="s">
        <v>4</v>
      </c>
    </row>
    <row r="5" spans="1:19" ht="12.75">
      <c r="A5" s="70" t="s">
        <v>66</v>
      </c>
      <c r="B5" s="70">
        <v>603959549</v>
      </c>
      <c r="C5" s="84"/>
      <c r="D5" s="70">
        <v>262661290</v>
      </c>
      <c r="E5" s="84"/>
      <c r="F5" s="70">
        <v>90209568</v>
      </c>
      <c r="G5" s="84"/>
      <c r="H5" s="70">
        <v>35169181</v>
      </c>
      <c r="I5" s="84"/>
      <c r="J5" s="70">
        <v>22862296</v>
      </c>
      <c r="K5" s="84"/>
      <c r="L5" s="70">
        <v>33872927</v>
      </c>
      <c r="M5" s="84"/>
      <c r="N5" s="70">
        <v>70083184</v>
      </c>
      <c r="O5" s="84"/>
      <c r="P5" s="70">
        <f>B5+N5</f>
        <v>674042733</v>
      </c>
      <c r="Q5" s="84"/>
      <c r="R5" s="70">
        <v>40672784</v>
      </c>
      <c r="S5" s="84"/>
    </row>
    <row r="6" spans="1:19" ht="12.75">
      <c r="A6" s="70" t="s">
        <v>64</v>
      </c>
      <c r="B6" s="70">
        <f>B15+B14</f>
        <v>405075769</v>
      </c>
      <c r="C6" s="84">
        <f aca="true" t="shared" si="0" ref="C6:C12">B6/B5*100-100</f>
        <v>-32.92998352775443</v>
      </c>
      <c r="D6" s="70">
        <f aca="true" t="shared" si="1" ref="D6:R6">D15+D14</f>
        <v>163547514</v>
      </c>
      <c r="E6" s="84">
        <f aca="true" t="shared" si="2" ref="E6:E12">D6/D5*100-100</f>
        <v>-37.73444347280866</v>
      </c>
      <c r="F6" s="70">
        <f t="shared" si="1"/>
        <v>68195175</v>
      </c>
      <c r="G6" s="84">
        <f aca="true" t="shared" si="3" ref="G6:G12">F6/F5*100-100</f>
        <v>-24.403612042571794</v>
      </c>
      <c r="H6" s="70">
        <f t="shared" si="1"/>
        <v>19712389</v>
      </c>
      <c r="I6" s="84">
        <f aca="true" t="shared" si="4" ref="I6:I12">H6/H5*100-100</f>
        <v>-43.94982072514</v>
      </c>
      <c r="J6" s="70">
        <f t="shared" si="1"/>
        <v>21070856</v>
      </c>
      <c r="K6" s="84">
        <f aca="true" t="shared" si="5" ref="K6:K12">J6/J5*100-100</f>
        <v>-7.835783422627372</v>
      </c>
      <c r="L6" s="70">
        <f t="shared" si="1"/>
        <v>15170565</v>
      </c>
      <c r="M6" s="84">
        <f aca="true" t="shared" si="6" ref="M6:M12">L6/L5*100-100</f>
        <v>-55.2133035329365</v>
      </c>
      <c r="N6" s="70">
        <f t="shared" si="1"/>
        <v>34153130</v>
      </c>
      <c r="O6" s="84">
        <f aca="true" t="shared" si="7" ref="O6:O12">N6/N5*100-100</f>
        <v>-51.26772493669808</v>
      </c>
      <c r="P6" s="70">
        <f t="shared" si="1"/>
        <v>439228899</v>
      </c>
      <c r="Q6" s="84">
        <f aca="true" t="shared" si="8" ref="Q6:Q12">P6/P5*100-100</f>
        <v>-34.83663905920339</v>
      </c>
      <c r="R6" s="70">
        <f t="shared" si="1"/>
        <v>35075392</v>
      </c>
      <c r="S6" s="84">
        <f aca="true" t="shared" si="9" ref="S6:S11">R6/R5*100-100</f>
        <v>-13.76200852147224</v>
      </c>
    </row>
    <row r="7" spans="1:19" ht="12.75">
      <c r="A7" s="70" t="s">
        <v>69</v>
      </c>
      <c r="B7" s="70">
        <f>SUM(B16:B17)</f>
        <v>576980388</v>
      </c>
      <c r="C7" s="84">
        <f t="shared" si="0"/>
        <v>42.43764553588986</v>
      </c>
      <c r="D7" s="70">
        <f aca="true" t="shared" si="10" ref="D7:R7">SUM(D16:D17)</f>
        <v>247840459</v>
      </c>
      <c r="E7" s="84">
        <f t="shared" si="2"/>
        <v>51.54034013626156</v>
      </c>
      <c r="F7" s="70">
        <f t="shared" si="10"/>
        <v>75351109</v>
      </c>
      <c r="G7" s="84">
        <f t="shared" si="3"/>
        <v>10.493314226409709</v>
      </c>
      <c r="H7" s="70">
        <f t="shared" si="10"/>
        <v>35128753</v>
      </c>
      <c r="I7" s="84">
        <f t="shared" si="4"/>
        <v>78.20647208210025</v>
      </c>
      <c r="J7" s="70">
        <f t="shared" si="10"/>
        <v>29325422</v>
      </c>
      <c r="K7" s="84">
        <f t="shared" si="5"/>
        <v>39.1752760305514</v>
      </c>
      <c r="L7" s="70">
        <f t="shared" si="10"/>
        <v>12992899</v>
      </c>
      <c r="M7" s="84">
        <f t="shared" si="6"/>
        <v>-14.35454777063346</v>
      </c>
      <c r="N7" s="70">
        <f t="shared" si="10"/>
        <v>65055370</v>
      </c>
      <c r="O7" s="84">
        <f t="shared" si="7"/>
        <v>90.48142878851806</v>
      </c>
      <c r="P7" s="70">
        <f t="shared" si="10"/>
        <v>642035758</v>
      </c>
      <c r="Q7" s="84">
        <f t="shared" si="8"/>
        <v>46.1733869200624</v>
      </c>
      <c r="R7" s="70">
        <f t="shared" si="10"/>
        <v>44396449</v>
      </c>
      <c r="S7" s="84">
        <f t="shared" si="9"/>
        <v>26.57434876280213</v>
      </c>
    </row>
    <row r="8" spans="1:19" ht="12.75">
      <c r="A8" s="70" t="s">
        <v>71</v>
      </c>
      <c r="B8" s="70">
        <f>B18+B19</f>
        <v>690810825</v>
      </c>
      <c r="C8" s="84">
        <f t="shared" si="0"/>
        <v>19.728649251766257</v>
      </c>
      <c r="D8" s="70">
        <f aca="true" t="shared" si="11" ref="D8:R8">D18+D19</f>
        <v>300847667</v>
      </c>
      <c r="E8" s="84">
        <f t="shared" si="2"/>
        <v>21.38763308213531</v>
      </c>
      <c r="F8" s="70">
        <f t="shared" si="11"/>
        <v>105787631</v>
      </c>
      <c r="G8" s="84">
        <f t="shared" si="3"/>
        <v>40.39293170854327</v>
      </c>
      <c r="H8" s="70">
        <f t="shared" si="11"/>
        <v>55581839</v>
      </c>
      <c r="I8" s="84">
        <f t="shared" si="4"/>
        <v>58.22320536114677</v>
      </c>
      <c r="J8" s="70">
        <f t="shared" si="11"/>
        <v>37962192</v>
      </c>
      <c r="K8" s="84">
        <f t="shared" si="5"/>
        <v>29.451477288204075</v>
      </c>
      <c r="L8" s="70">
        <f t="shared" si="11"/>
        <v>19181674</v>
      </c>
      <c r="M8" s="84">
        <f t="shared" si="6"/>
        <v>47.631979591313694</v>
      </c>
      <c r="N8" s="70">
        <f t="shared" si="11"/>
        <v>85103642</v>
      </c>
      <c r="O8" s="84">
        <f t="shared" si="7"/>
        <v>30.81724383398327</v>
      </c>
      <c r="P8" s="70">
        <f t="shared" si="11"/>
        <v>775914467</v>
      </c>
      <c r="Q8" s="84">
        <f t="shared" si="8"/>
        <v>20.852220040990304</v>
      </c>
      <c r="R8" s="70">
        <f t="shared" si="11"/>
        <v>55944881</v>
      </c>
      <c r="S8" s="84">
        <f t="shared" si="9"/>
        <v>26.01206236111362</v>
      </c>
    </row>
    <row r="9" spans="1:19" ht="12.75">
      <c r="A9" s="70" t="s">
        <v>73</v>
      </c>
      <c r="B9" s="70">
        <f>B20+B21</f>
        <v>666907038</v>
      </c>
      <c r="C9" s="84">
        <f t="shared" si="0"/>
        <v>-3.4602507857342886</v>
      </c>
      <c r="D9" s="70">
        <f>D20+D21</f>
        <v>280671247</v>
      </c>
      <c r="E9" s="84">
        <f t="shared" si="2"/>
        <v>-6.706523670665533</v>
      </c>
      <c r="F9" s="70">
        <f>F20+F21</f>
        <v>89671603</v>
      </c>
      <c r="G9" s="84">
        <f t="shared" si="3"/>
        <v>-15.234321676037908</v>
      </c>
      <c r="H9" s="70">
        <f>H20+H21</f>
        <v>74603106</v>
      </c>
      <c r="I9" s="84">
        <f t="shared" si="4"/>
        <v>34.22209006074809</v>
      </c>
      <c r="J9" s="70">
        <f>J20+J21</f>
        <v>25288286</v>
      </c>
      <c r="K9" s="84">
        <f t="shared" si="5"/>
        <v>-33.385601126510295</v>
      </c>
      <c r="L9" s="70">
        <f>L20+L21</f>
        <v>26055938</v>
      </c>
      <c r="M9" s="84">
        <f t="shared" si="6"/>
        <v>35.83766463761191</v>
      </c>
      <c r="N9" s="70">
        <f>N20+N21</f>
        <v>65346378</v>
      </c>
      <c r="O9" s="84">
        <f t="shared" si="7"/>
        <v>-23.21553289106005</v>
      </c>
      <c r="P9" s="70">
        <f>P20+P21</f>
        <v>732253416</v>
      </c>
      <c r="Q9" s="84">
        <f t="shared" si="8"/>
        <v>-5.6270443272969715</v>
      </c>
      <c r="R9" s="70">
        <f>R20+R21</f>
        <v>48839818</v>
      </c>
      <c r="S9" s="84">
        <f t="shared" si="9"/>
        <v>-12.700112812823747</v>
      </c>
    </row>
    <row r="10" spans="1:19" ht="12.75">
      <c r="A10" s="70" t="s">
        <v>77</v>
      </c>
      <c r="B10" s="70">
        <f>B22+B23</f>
        <v>652993931</v>
      </c>
      <c r="C10" s="84">
        <f t="shared" si="0"/>
        <v>-2.0862138509925217</v>
      </c>
      <c r="D10" s="70">
        <f>D22+D23</f>
        <v>282409271</v>
      </c>
      <c r="E10" s="84">
        <f t="shared" si="2"/>
        <v>0.6192383504107113</v>
      </c>
      <c r="F10" s="70">
        <f>F22+F23</f>
        <v>87708696</v>
      </c>
      <c r="G10" s="84">
        <f t="shared" si="3"/>
        <v>-2.188995104726743</v>
      </c>
      <c r="H10" s="70">
        <f>H22+H23</f>
        <v>77836367</v>
      </c>
      <c r="I10" s="84">
        <f t="shared" si="4"/>
        <v>4.333949581134064</v>
      </c>
      <c r="J10" s="70">
        <f>J22+J23</f>
        <v>17993717</v>
      </c>
      <c r="K10" s="84">
        <f t="shared" si="5"/>
        <v>-28.84564418482138</v>
      </c>
      <c r="L10" s="70">
        <f>L22+L23</f>
        <v>33300810</v>
      </c>
      <c r="M10" s="84">
        <f t="shared" si="6"/>
        <v>27.80507076736211</v>
      </c>
      <c r="N10" s="70">
        <f>N22+N23</f>
        <v>74793847</v>
      </c>
      <c r="O10" s="84">
        <f t="shared" si="7"/>
        <v>14.457525098024561</v>
      </c>
      <c r="P10" s="70">
        <f>P22+P23</f>
        <v>727787778</v>
      </c>
      <c r="Q10" s="84">
        <f t="shared" si="8"/>
        <v>-0.6098487084422146</v>
      </c>
      <c r="R10" s="70">
        <f>R22+R23</f>
        <v>57227098</v>
      </c>
      <c r="S10" s="84">
        <f t="shared" si="9"/>
        <v>17.173036967500565</v>
      </c>
    </row>
    <row r="11" spans="1:19" ht="12.75">
      <c r="A11" s="70" t="s">
        <v>81</v>
      </c>
      <c r="B11" s="70">
        <f>B24+B25</f>
        <v>714787727</v>
      </c>
      <c r="C11" s="84">
        <f t="shared" si="0"/>
        <v>9.46315012535699</v>
      </c>
      <c r="D11" s="70">
        <f aca="true" t="shared" si="12" ref="D11:R11">D24+D25</f>
        <v>328797621</v>
      </c>
      <c r="E11" s="84">
        <f t="shared" si="2"/>
        <v>16.42593029461841</v>
      </c>
      <c r="F11" s="70">
        <f t="shared" si="12"/>
        <v>83047552</v>
      </c>
      <c r="G11" s="84">
        <f t="shared" si="3"/>
        <v>-5.314346481676111</v>
      </c>
      <c r="H11" s="70">
        <f t="shared" si="12"/>
        <v>78166760</v>
      </c>
      <c r="I11" s="84">
        <f t="shared" si="4"/>
        <v>0.42447125005205066</v>
      </c>
      <c r="J11" s="70">
        <f t="shared" si="12"/>
        <v>15247014</v>
      </c>
      <c r="K11" s="84">
        <f t="shared" si="5"/>
        <v>-15.264789370645317</v>
      </c>
      <c r="L11" s="70">
        <f t="shared" si="12"/>
        <v>38038207</v>
      </c>
      <c r="M11" s="84">
        <f t="shared" si="6"/>
        <v>14.226071377843354</v>
      </c>
      <c r="N11" s="70">
        <f t="shared" si="12"/>
        <v>83057415</v>
      </c>
      <c r="O11" s="84">
        <f t="shared" si="7"/>
        <v>11.048459641339207</v>
      </c>
      <c r="P11" s="70">
        <f t="shared" si="12"/>
        <v>797845142</v>
      </c>
      <c r="Q11" s="84">
        <f t="shared" si="8"/>
        <v>9.626070417467218</v>
      </c>
      <c r="R11" s="70">
        <f t="shared" si="12"/>
        <v>42463335</v>
      </c>
      <c r="S11" s="84">
        <f t="shared" si="9"/>
        <v>-25.79855263672465</v>
      </c>
    </row>
    <row r="12" spans="1:19" ht="12.75">
      <c r="A12" s="70" t="s">
        <v>85</v>
      </c>
      <c r="B12" s="70">
        <f>B26+B27</f>
        <v>688298887</v>
      </c>
      <c r="C12" s="84">
        <f t="shared" si="0"/>
        <v>-3.7058330745513786</v>
      </c>
      <c r="D12" s="70">
        <f aca="true" t="shared" si="13" ref="C12:R12">D26+D27</f>
        <v>313158121</v>
      </c>
      <c r="E12" s="84">
        <f t="shared" si="2"/>
        <v>-4.756573345158117</v>
      </c>
      <c r="F12" s="70">
        <f t="shared" si="13"/>
        <v>87175835</v>
      </c>
      <c r="G12" s="84">
        <f t="shared" si="3"/>
        <v>4.970986983457365</v>
      </c>
      <c r="H12" s="70">
        <f t="shared" si="13"/>
        <v>68328776</v>
      </c>
      <c r="I12" s="84">
        <f t="shared" si="4"/>
        <v>-12.585892008316577</v>
      </c>
      <c r="J12" s="70">
        <f t="shared" si="13"/>
        <v>18038849</v>
      </c>
      <c r="K12" s="84">
        <f t="shared" si="5"/>
        <v>18.310700049203078</v>
      </c>
      <c r="L12" s="70">
        <f t="shared" si="13"/>
        <v>34241292</v>
      </c>
      <c r="M12" s="84">
        <f t="shared" si="6"/>
        <v>-9.981845358799376</v>
      </c>
      <c r="N12" s="70">
        <f t="shared" si="13"/>
        <v>90778786</v>
      </c>
      <c r="O12" s="84">
        <f t="shared" si="7"/>
        <v>9.296425851924226</v>
      </c>
      <c r="P12" s="70">
        <f t="shared" si="13"/>
        <v>779077673</v>
      </c>
      <c r="Q12" s="84">
        <f t="shared" si="8"/>
        <v>-2.352269633798187</v>
      </c>
      <c r="R12" s="70">
        <f t="shared" si="13"/>
        <v>45265115</v>
      </c>
      <c r="S12" s="84">
        <f>R12/R11*100-100</f>
        <v>6.598115762692686</v>
      </c>
    </row>
    <row r="13" spans="1:19" ht="12.75">
      <c r="A13" s="70"/>
      <c r="B13" s="70"/>
      <c r="C13" s="84"/>
      <c r="D13" s="70"/>
      <c r="E13" s="84"/>
      <c r="F13" s="70"/>
      <c r="G13" s="84"/>
      <c r="H13" s="70"/>
      <c r="I13" s="84"/>
      <c r="J13" s="70"/>
      <c r="K13" s="84"/>
      <c r="L13" s="70"/>
      <c r="M13" s="84"/>
      <c r="N13" s="70"/>
      <c r="O13" s="84"/>
      <c r="P13" s="70"/>
      <c r="Q13" s="84"/>
      <c r="R13" s="70"/>
      <c r="S13" s="84"/>
    </row>
    <row r="14" spans="1:19" ht="12.75">
      <c r="A14" s="78" t="s">
        <v>65</v>
      </c>
      <c r="B14" s="79">
        <v>192981673</v>
      </c>
      <c r="C14" s="84"/>
      <c r="D14" s="79">
        <v>70226643</v>
      </c>
      <c r="E14" s="85"/>
      <c r="F14" s="79">
        <v>34270947</v>
      </c>
      <c r="G14" s="85"/>
      <c r="H14" s="79">
        <v>8547008</v>
      </c>
      <c r="I14" s="85"/>
      <c r="J14" s="79">
        <v>9815292</v>
      </c>
      <c r="K14" s="85"/>
      <c r="L14" s="79">
        <v>8021688</v>
      </c>
      <c r="M14" s="85"/>
      <c r="N14" s="79">
        <v>17705900</v>
      </c>
      <c r="O14" s="85"/>
      <c r="P14" s="79">
        <f aca="true" t="shared" si="14" ref="P14:P19">B14+N14</f>
        <v>210687573</v>
      </c>
      <c r="Q14" s="85"/>
      <c r="R14" s="79">
        <v>15279330</v>
      </c>
      <c r="S14" s="85"/>
    </row>
    <row r="15" spans="1:19" ht="12.75">
      <c r="A15" s="78" t="s">
        <v>41</v>
      </c>
      <c r="B15" s="79">
        <v>212094096</v>
      </c>
      <c r="C15" s="84"/>
      <c r="D15" s="79">
        <v>93320871</v>
      </c>
      <c r="E15" s="85"/>
      <c r="F15" s="79">
        <v>33924228</v>
      </c>
      <c r="G15" s="85"/>
      <c r="H15" s="79">
        <v>11165381</v>
      </c>
      <c r="I15" s="85"/>
      <c r="J15" s="79">
        <v>11255564</v>
      </c>
      <c r="K15" s="85"/>
      <c r="L15" s="79">
        <v>7148877</v>
      </c>
      <c r="M15" s="85"/>
      <c r="N15" s="79">
        <v>16447230</v>
      </c>
      <c r="O15" s="85"/>
      <c r="P15" s="79">
        <f t="shared" si="14"/>
        <v>228541326</v>
      </c>
      <c r="Q15" s="85"/>
      <c r="R15" s="79">
        <v>19796062</v>
      </c>
      <c r="S15" s="85"/>
    </row>
    <row r="16" spans="1:19" ht="12.75">
      <c r="A16" s="78" t="s">
        <v>70</v>
      </c>
      <c r="B16" s="79">
        <v>280221640</v>
      </c>
      <c r="C16" s="84">
        <f aca="true" t="shared" si="15" ref="C16:C21">B16/B14*100-100</f>
        <v>45.20634816965236</v>
      </c>
      <c r="D16" s="79">
        <v>118112755</v>
      </c>
      <c r="E16" s="84">
        <f aca="true" t="shared" si="16" ref="E16:E21">D16/D14*100-100</f>
        <v>68.18795538895401</v>
      </c>
      <c r="F16" s="79">
        <v>37381530</v>
      </c>
      <c r="G16" s="84">
        <f aca="true" t="shared" si="17" ref="G16:G21">F16/F14*100-100</f>
        <v>9.076443087493317</v>
      </c>
      <c r="H16" s="79">
        <v>16490423</v>
      </c>
      <c r="I16" s="84">
        <f aca="true" t="shared" si="18" ref="I16:I21">H16/H14*100-100</f>
        <v>92.93796144802954</v>
      </c>
      <c r="J16" s="79">
        <v>15468137</v>
      </c>
      <c r="K16" s="84">
        <f aca="true" t="shared" si="19" ref="K16:K21">J16/J14*100-100</f>
        <v>57.592224459547424</v>
      </c>
      <c r="L16" s="79">
        <v>7002074</v>
      </c>
      <c r="M16" s="84">
        <f aca="true" t="shared" si="20" ref="M16:M21">L16/L14*100-100</f>
        <v>-12.71071624825099</v>
      </c>
      <c r="N16" s="79">
        <v>30822013</v>
      </c>
      <c r="O16" s="84">
        <f aca="true" t="shared" si="21" ref="O16:O21">N16/N14*100-100</f>
        <v>74.07764078640454</v>
      </c>
      <c r="P16" s="79">
        <f t="shared" si="14"/>
        <v>311043653</v>
      </c>
      <c r="Q16" s="84">
        <f aca="true" t="shared" si="22" ref="Q16:Q21">P16/P14*100-100</f>
        <v>47.632652733628476</v>
      </c>
      <c r="R16" s="79">
        <v>21570591</v>
      </c>
      <c r="S16" s="84">
        <f aca="true" t="shared" si="23" ref="S16:S21">R16/R14*100-100</f>
        <v>41.17497953117055</v>
      </c>
    </row>
    <row r="17" spans="1:19" ht="12.75">
      <c r="A17" s="78" t="s">
        <v>41</v>
      </c>
      <c r="B17" s="79">
        <v>296758748</v>
      </c>
      <c r="C17" s="84">
        <f t="shared" si="15"/>
        <v>39.918438842352316</v>
      </c>
      <c r="D17" s="79">
        <v>129727704</v>
      </c>
      <c r="E17" s="84">
        <f t="shared" si="16"/>
        <v>39.01253021952613</v>
      </c>
      <c r="F17" s="79">
        <v>37969579</v>
      </c>
      <c r="G17" s="84">
        <f t="shared" si="17"/>
        <v>11.924666347602653</v>
      </c>
      <c r="H17" s="79">
        <v>18638330</v>
      </c>
      <c r="I17" s="84">
        <f t="shared" si="18"/>
        <v>66.92963724211472</v>
      </c>
      <c r="J17" s="79">
        <v>13857285</v>
      </c>
      <c r="K17" s="84">
        <f t="shared" si="19"/>
        <v>23.114976735061887</v>
      </c>
      <c r="L17" s="79">
        <v>5990825</v>
      </c>
      <c r="M17" s="84">
        <f t="shared" si="20"/>
        <v>-16.199075742945354</v>
      </c>
      <c r="N17" s="79">
        <v>34233357</v>
      </c>
      <c r="O17" s="84">
        <f t="shared" si="21"/>
        <v>108.14056227097208</v>
      </c>
      <c r="P17" s="79">
        <f t="shared" si="14"/>
        <v>330992105</v>
      </c>
      <c r="Q17" s="84">
        <f t="shared" si="22"/>
        <v>44.82811961981878</v>
      </c>
      <c r="R17" s="79">
        <v>22825858</v>
      </c>
      <c r="S17" s="84">
        <f t="shared" si="23"/>
        <v>15.305044003196187</v>
      </c>
    </row>
    <row r="18" spans="1:19" ht="12.75">
      <c r="A18" s="78" t="s">
        <v>72</v>
      </c>
      <c r="B18" s="79">
        <v>357492272</v>
      </c>
      <c r="C18" s="84">
        <f t="shared" si="15"/>
        <v>27.57482684063943</v>
      </c>
      <c r="D18" s="79">
        <v>150047174</v>
      </c>
      <c r="E18" s="84">
        <f t="shared" si="16"/>
        <v>27.037231499680118</v>
      </c>
      <c r="F18" s="79">
        <v>58988450</v>
      </c>
      <c r="G18" s="84">
        <f t="shared" si="17"/>
        <v>57.80105843714799</v>
      </c>
      <c r="H18" s="79">
        <v>25630313</v>
      </c>
      <c r="I18" s="84">
        <f t="shared" si="18"/>
        <v>55.42544299803589</v>
      </c>
      <c r="J18" s="79">
        <v>20523102</v>
      </c>
      <c r="K18" s="84">
        <f t="shared" si="19"/>
        <v>32.67985666276422</v>
      </c>
      <c r="L18" s="79">
        <v>10844338</v>
      </c>
      <c r="M18" s="84">
        <f t="shared" si="20"/>
        <v>54.87322756086269</v>
      </c>
      <c r="N18" s="79">
        <v>47854875</v>
      </c>
      <c r="O18" s="84">
        <f t="shared" si="21"/>
        <v>55.262003815260215</v>
      </c>
      <c r="P18" s="79">
        <f t="shared" si="14"/>
        <v>405347147</v>
      </c>
      <c r="Q18" s="84">
        <f t="shared" si="22"/>
        <v>30.318411287434316</v>
      </c>
      <c r="R18" s="79">
        <v>28094039</v>
      </c>
      <c r="S18" s="84">
        <f t="shared" si="23"/>
        <v>30.242323912219206</v>
      </c>
    </row>
    <row r="19" spans="1:19" ht="12.75">
      <c r="A19" s="78" t="s">
        <v>41</v>
      </c>
      <c r="B19" s="79">
        <v>333318553</v>
      </c>
      <c r="C19" s="84">
        <f t="shared" si="15"/>
        <v>12.319705904676482</v>
      </c>
      <c r="D19" s="79">
        <v>150800493</v>
      </c>
      <c r="E19" s="84">
        <f t="shared" si="16"/>
        <v>16.243861835402555</v>
      </c>
      <c r="F19" s="79">
        <v>46799181</v>
      </c>
      <c r="G19" s="84">
        <f t="shared" si="17"/>
        <v>23.254411116857526</v>
      </c>
      <c r="H19" s="79">
        <v>29951526</v>
      </c>
      <c r="I19" s="84">
        <f t="shared" si="18"/>
        <v>60.698549709120954</v>
      </c>
      <c r="J19" s="79">
        <v>17439090</v>
      </c>
      <c r="K19" s="84">
        <f t="shared" si="19"/>
        <v>25.847812179658575</v>
      </c>
      <c r="L19" s="79">
        <v>8337336</v>
      </c>
      <c r="M19" s="84">
        <f t="shared" si="20"/>
        <v>39.16841169621881</v>
      </c>
      <c r="N19" s="79">
        <v>37248767</v>
      </c>
      <c r="O19" s="84">
        <f t="shared" si="21"/>
        <v>8.80839702632727</v>
      </c>
      <c r="P19" s="79">
        <f t="shared" si="14"/>
        <v>370567320</v>
      </c>
      <c r="Q19" s="84">
        <f t="shared" si="22"/>
        <v>11.956543495199085</v>
      </c>
      <c r="R19" s="79">
        <v>27850842</v>
      </c>
      <c r="S19" s="84">
        <f t="shared" si="23"/>
        <v>22.01443643432812</v>
      </c>
    </row>
    <row r="20" spans="1:19" ht="12.75">
      <c r="A20" s="78" t="s">
        <v>74</v>
      </c>
      <c r="B20" s="79">
        <v>350016028</v>
      </c>
      <c r="C20" s="84">
        <f t="shared" si="15"/>
        <v>-2.0913022701648742</v>
      </c>
      <c r="D20" s="79">
        <v>150121836</v>
      </c>
      <c r="E20" s="84">
        <f t="shared" si="16"/>
        <v>0.04975901778729508</v>
      </c>
      <c r="F20" s="79">
        <v>47056138</v>
      </c>
      <c r="G20" s="84">
        <f t="shared" si="17"/>
        <v>-20.228217557843948</v>
      </c>
      <c r="H20" s="79">
        <v>34365862</v>
      </c>
      <c r="I20" s="84">
        <f t="shared" si="18"/>
        <v>34.0828806889717</v>
      </c>
      <c r="J20" s="79">
        <v>12232312</v>
      </c>
      <c r="K20" s="84">
        <f t="shared" si="19"/>
        <v>-40.397353187641905</v>
      </c>
      <c r="L20" s="79">
        <v>12126711</v>
      </c>
      <c r="M20" s="84">
        <f t="shared" si="20"/>
        <v>11.82527693253384</v>
      </c>
      <c r="N20" s="79">
        <v>34267529</v>
      </c>
      <c r="O20" s="84">
        <f t="shared" si="21"/>
        <v>-28.39281473413105</v>
      </c>
      <c r="P20" s="79">
        <f aca="true" t="shared" si="24" ref="P20:P25">B20+N20</f>
        <v>384283557</v>
      </c>
      <c r="Q20" s="84">
        <f t="shared" si="22"/>
        <v>-5.196432281784382</v>
      </c>
      <c r="R20" s="79">
        <v>23661754</v>
      </c>
      <c r="S20" s="84">
        <f t="shared" si="23"/>
        <v>-15.776603001085036</v>
      </c>
    </row>
    <row r="21" spans="1:19" ht="12.75">
      <c r="A21" s="78" t="s">
        <v>41</v>
      </c>
      <c r="B21" s="79">
        <v>316891010</v>
      </c>
      <c r="C21" s="84">
        <f t="shared" si="15"/>
        <v>-4.928481433795255</v>
      </c>
      <c r="D21" s="79">
        <v>130549411</v>
      </c>
      <c r="E21" s="84">
        <f t="shared" si="16"/>
        <v>-13.42905556681437</v>
      </c>
      <c r="F21" s="79">
        <v>42615465</v>
      </c>
      <c r="G21" s="84">
        <f t="shared" si="17"/>
        <v>-8.939720547673687</v>
      </c>
      <c r="H21" s="79">
        <v>40237244</v>
      </c>
      <c r="I21" s="84">
        <f t="shared" si="18"/>
        <v>34.34121520219037</v>
      </c>
      <c r="J21" s="79">
        <v>13055974</v>
      </c>
      <c r="K21" s="84">
        <f t="shared" si="19"/>
        <v>-25.13385732856473</v>
      </c>
      <c r="L21" s="79">
        <v>13929227</v>
      </c>
      <c r="M21" s="84">
        <f t="shared" si="20"/>
        <v>67.07047670862733</v>
      </c>
      <c r="N21" s="79">
        <v>31078849</v>
      </c>
      <c r="O21" s="84">
        <f t="shared" si="21"/>
        <v>-16.56408653741478</v>
      </c>
      <c r="P21" s="79">
        <f t="shared" si="24"/>
        <v>347969859</v>
      </c>
      <c r="Q21" s="84">
        <f t="shared" si="22"/>
        <v>-6.0980717349819145</v>
      </c>
      <c r="R21" s="79">
        <v>25178064</v>
      </c>
      <c r="S21" s="84">
        <f t="shared" si="23"/>
        <v>-9.596758331399826</v>
      </c>
    </row>
    <row r="22" spans="1:19" ht="12.75">
      <c r="A22" s="78" t="s">
        <v>76</v>
      </c>
      <c r="B22" s="79">
        <v>335326416</v>
      </c>
      <c r="C22" s="84">
        <f>B22/B20*100-100</f>
        <v>-4.196839808718693</v>
      </c>
      <c r="D22" s="79">
        <v>143493193</v>
      </c>
      <c r="E22" s="84">
        <f>D22/D20*100-100</f>
        <v>-4.415508880400324</v>
      </c>
      <c r="F22" s="79">
        <v>48981100</v>
      </c>
      <c r="G22" s="84">
        <f>F22/F20*100-100</f>
        <v>4.090777700456428</v>
      </c>
      <c r="H22" s="79">
        <v>39406432</v>
      </c>
      <c r="I22" s="84">
        <f>H22/H20*100-100</f>
        <v>14.667375432049397</v>
      </c>
      <c r="J22" s="79">
        <v>10928832</v>
      </c>
      <c r="K22" s="84">
        <f>J22/J20*100-100</f>
        <v>-10.656039512399616</v>
      </c>
      <c r="L22" s="79">
        <v>16140097</v>
      </c>
      <c r="M22" s="84">
        <f>L22/L20*100-100</f>
        <v>33.095420514268056</v>
      </c>
      <c r="N22" s="79">
        <v>38427092</v>
      </c>
      <c r="O22" s="84">
        <f>N22/N20*100-100</f>
        <v>12.13849705941739</v>
      </c>
      <c r="P22" s="79">
        <f t="shared" si="24"/>
        <v>373753508</v>
      </c>
      <c r="Q22" s="84">
        <f>P22/P20*100-100</f>
        <v>-2.740176832494555</v>
      </c>
      <c r="R22" s="79">
        <v>31328757</v>
      </c>
      <c r="S22" s="84">
        <f>R22/R20*100-100</f>
        <v>32.40251335551878</v>
      </c>
    </row>
    <row r="23" spans="1:19" ht="12.75">
      <c r="A23" s="78" t="s">
        <v>41</v>
      </c>
      <c r="B23" s="79">
        <v>317667515</v>
      </c>
      <c r="C23" s="84">
        <f>B23/B21*100-100</f>
        <v>0.24503850708796904</v>
      </c>
      <c r="D23" s="79">
        <v>138916078</v>
      </c>
      <c r="E23" s="84">
        <f>D23/D21*100-100</f>
        <v>6.408812522333022</v>
      </c>
      <c r="F23" s="79">
        <v>38727596</v>
      </c>
      <c r="G23" s="84">
        <f>F23/F21*100-100</f>
        <v>-9.123141094436022</v>
      </c>
      <c r="H23" s="79">
        <v>38429935</v>
      </c>
      <c r="I23" s="84">
        <f>H23/H21*100-100</f>
        <v>-4.491632180374978</v>
      </c>
      <c r="J23" s="79">
        <v>7064885</v>
      </c>
      <c r="K23" s="84">
        <f>J23/J21*100-100</f>
        <v>-45.88772159013185</v>
      </c>
      <c r="L23" s="79">
        <v>17160713</v>
      </c>
      <c r="M23" s="84">
        <f>L23/L21*100-100</f>
        <v>23.19932039301247</v>
      </c>
      <c r="N23" s="79">
        <v>36366755</v>
      </c>
      <c r="O23" s="84">
        <f>N23/N21*100-100</f>
        <v>17.014484674126763</v>
      </c>
      <c r="P23" s="79">
        <f t="shared" si="24"/>
        <v>354034270</v>
      </c>
      <c r="Q23" s="84">
        <f>P23/P21*100-100</f>
        <v>1.7427977864025337</v>
      </c>
      <c r="R23" s="79">
        <v>25898341</v>
      </c>
      <c r="S23" s="84">
        <f>R23/R21*100-100</f>
        <v>2.8607322628141816</v>
      </c>
    </row>
    <row r="24" spans="1:19" ht="12.75">
      <c r="A24" s="78" t="s">
        <v>80</v>
      </c>
      <c r="B24" s="79">
        <v>377063776</v>
      </c>
      <c r="C24" s="84">
        <f>B24/B22*100-100</f>
        <v>12.446785582201201</v>
      </c>
      <c r="D24" s="79">
        <v>171889770</v>
      </c>
      <c r="E24" s="84">
        <f>D24/D22*100-100</f>
        <v>19.789494126038434</v>
      </c>
      <c r="F24" s="79">
        <v>41963622</v>
      </c>
      <c r="G24" s="84">
        <f>F24/F22*100-100</f>
        <v>-14.326909767236756</v>
      </c>
      <c r="H24" s="79">
        <v>40197948</v>
      </c>
      <c r="I24" s="84">
        <f>H24/H22*100-100</f>
        <v>2.0085959571269854</v>
      </c>
      <c r="J24" s="79">
        <v>7696263</v>
      </c>
      <c r="K24" s="84">
        <f>J24/J22*100-100</f>
        <v>-29.578357504260282</v>
      </c>
      <c r="L24" s="79">
        <v>21969559</v>
      </c>
      <c r="M24" s="84">
        <f>L24/L22*100-100</f>
        <v>36.11788702385121</v>
      </c>
      <c r="N24" s="79">
        <v>43374341</v>
      </c>
      <c r="O24" s="84">
        <f>N24/N22*100-100</f>
        <v>12.874377795748899</v>
      </c>
      <c r="P24" s="79">
        <f t="shared" si="24"/>
        <v>420438117</v>
      </c>
      <c r="Q24" s="84">
        <f>P24/P22*100-100</f>
        <v>12.490748046704624</v>
      </c>
      <c r="R24" s="79">
        <v>25027800</v>
      </c>
      <c r="S24" s="84">
        <f>R24/R22*100-100</f>
        <v>-20.11237471055746</v>
      </c>
    </row>
    <row r="25" spans="1:19" ht="12.75">
      <c r="A25" s="78" t="s">
        <v>41</v>
      </c>
      <c r="B25" s="79">
        <v>337723951</v>
      </c>
      <c r="C25" s="84">
        <f>B25/B23*100-100</f>
        <v>6.3136565915466605</v>
      </c>
      <c r="D25" s="79">
        <v>156907851</v>
      </c>
      <c r="E25" s="84">
        <f>D25/D23*100-100</f>
        <v>12.95154114558288</v>
      </c>
      <c r="F25" s="79">
        <v>41083930</v>
      </c>
      <c r="G25" s="84">
        <f>F25/F23*100-100</f>
        <v>6.084379727572028</v>
      </c>
      <c r="H25" s="79">
        <v>37968812</v>
      </c>
      <c r="I25" s="84">
        <f>H25/H23*100-100</f>
        <v>-1.1999057505561694</v>
      </c>
      <c r="J25" s="79">
        <v>7550751</v>
      </c>
      <c r="K25" s="84">
        <f>J25/J23*100-100</f>
        <v>6.877196161013231</v>
      </c>
      <c r="L25" s="79">
        <v>16068648</v>
      </c>
      <c r="M25" s="84">
        <f>L25/L23*100-100</f>
        <v>-6.363750736930342</v>
      </c>
      <c r="N25" s="79">
        <v>39683074</v>
      </c>
      <c r="O25" s="84">
        <f>N25/N23*100-100</f>
        <v>9.119095173600172</v>
      </c>
      <c r="P25" s="79">
        <f t="shared" si="24"/>
        <v>377407025</v>
      </c>
      <c r="Q25" s="84">
        <f>P25/P23*100-100</f>
        <v>6.601834054087476</v>
      </c>
      <c r="R25" s="79">
        <v>17435535</v>
      </c>
      <c r="S25" s="84">
        <f>R25/R23*100-100</f>
        <v>-32.67701973651516</v>
      </c>
    </row>
    <row r="26" spans="1:19" ht="12.75">
      <c r="A26" s="78" t="s">
        <v>86</v>
      </c>
      <c r="B26" s="79">
        <v>358396317</v>
      </c>
      <c r="C26" s="84">
        <f>B26/B24*100-100</f>
        <v>-4.950743133702659</v>
      </c>
      <c r="D26" s="79">
        <v>164754616</v>
      </c>
      <c r="E26" s="84">
        <f>D26/D24*100-100</f>
        <v>-4.151005612492241</v>
      </c>
      <c r="F26" s="79">
        <v>42925261</v>
      </c>
      <c r="G26" s="84">
        <f>F26/F24*100-100</f>
        <v>2.291601520955467</v>
      </c>
      <c r="H26" s="79">
        <v>36366012</v>
      </c>
      <c r="I26" s="84">
        <f>H26/H24*100-100</f>
        <v>-9.532665697263951</v>
      </c>
      <c r="J26" s="79">
        <v>9228223</v>
      </c>
      <c r="K26" s="84">
        <f>J26/J24*100-100</f>
        <v>19.905244922113496</v>
      </c>
      <c r="L26" s="79">
        <v>15357384</v>
      </c>
      <c r="M26" s="84">
        <f>L26/L24*100-100</f>
        <v>-30.096985560793456</v>
      </c>
      <c r="N26" s="79">
        <v>46521991</v>
      </c>
      <c r="O26" s="84">
        <f>N26/N24*100-100</f>
        <v>7.256940226480907</v>
      </c>
      <c r="P26" s="79">
        <f>B26+N26</f>
        <v>404918308</v>
      </c>
      <c r="Q26" s="84">
        <f>P26/P24*100-100</f>
        <v>-3.6913420483233637</v>
      </c>
      <c r="R26" s="79">
        <v>23608487</v>
      </c>
      <c r="S26" s="84">
        <f>R26/R24*100-100</f>
        <v>-5.670945908150145</v>
      </c>
    </row>
    <row r="27" spans="1:19" ht="12.75">
      <c r="A27" s="78" t="s">
        <v>41</v>
      </c>
      <c r="B27" s="79">
        <v>329902570</v>
      </c>
      <c r="C27" s="84">
        <f>B27/B25*100-100</f>
        <v>-2.315909480758151</v>
      </c>
      <c r="D27" s="79">
        <v>148403505</v>
      </c>
      <c r="E27" s="84">
        <f>D27/D25*100-100</f>
        <v>-5.41996206423093</v>
      </c>
      <c r="F27" s="79">
        <v>44250574</v>
      </c>
      <c r="G27" s="84">
        <f>F27/F25*100-100</f>
        <v>7.707743636015337</v>
      </c>
      <c r="H27" s="79">
        <v>31962764</v>
      </c>
      <c r="I27" s="84">
        <f>H27/H25*100-100</f>
        <v>-15.81837219452639</v>
      </c>
      <c r="J27" s="79">
        <v>8810626</v>
      </c>
      <c r="K27" s="84">
        <f>J27/J25*100-100</f>
        <v>16.68542639003722</v>
      </c>
      <c r="L27" s="79">
        <v>18883908</v>
      </c>
      <c r="M27" s="84">
        <f>L27/L25*100-100</f>
        <v>17.520204562325347</v>
      </c>
      <c r="N27" s="79">
        <v>44256795</v>
      </c>
      <c r="O27" s="84">
        <f>N27/N25*100-100</f>
        <v>11.525621729808535</v>
      </c>
      <c r="P27" s="79">
        <f>B27+N27</f>
        <v>374159365</v>
      </c>
      <c r="Q27" s="84">
        <f>P27/P25*100-100</f>
        <v>-0.8605192232444523</v>
      </c>
      <c r="R27" s="79">
        <v>21656628</v>
      </c>
      <c r="S27" s="84">
        <f>R27/R25*100-100</f>
        <v>24.209713094550864</v>
      </c>
    </row>
    <row r="28" spans="1:19" ht="12.75">
      <c r="A28" s="78"/>
      <c r="B28" s="79"/>
      <c r="C28" s="85"/>
      <c r="D28" s="79"/>
      <c r="E28" s="85"/>
      <c r="F28" s="79"/>
      <c r="G28" s="85"/>
      <c r="H28" s="79"/>
      <c r="I28" s="85"/>
      <c r="J28" s="79"/>
      <c r="K28" s="85"/>
      <c r="L28" s="79"/>
      <c r="M28" s="85"/>
      <c r="N28" s="79"/>
      <c r="O28" s="85"/>
      <c r="P28" s="79"/>
      <c r="Q28" s="85"/>
      <c r="R28" s="79"/>
      <c r="S28" s="85"/>
    </row>
    <row r="29" spans="1:19" ht="12.75">
      <c r="A29" s="70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0"/>
    </row>
    <row r="30" spans="1:19" ht="30" customHeight="1">
      <c r="A30" s="73" t="s">
        <v>2</v>
      </c>
      <c r="B30" s="80" t="s">
        <v>20</v>
      </c>
      <c r="C30" s="81" t="s">
        <v>4</v>
      </c>
      <c r="D30" s="80" t="s">
        <v>21</v>
      </c>
      <c r="E30" s="81" t="s">
        <v>4</v>
      </c>
      <c r="F30" s="80" t="s">
        <v>22</v>
      </c>
      <c r="G30" s="81" t="s">
        <v>4</v>
      </c>
      <c r="H30" s="80" t="s">
        <v>82</v>
      </c>
      <c r="I30" s="81" t="s">
        <v>4</v>
      </c>
      <c r="J30" s="80" t="s">
        <v>24</v>
      </c>
      <c r="K30" s="81" t="s">
        <v>4</v>
      </c>
      <c r="L30" s="80" t="s">
        <v>25</v>
      </c>
      <c r="M30" s="81" t="s">
        <v>4</v>
      </c>
      <c r="N30" s="80" t="s">
        <v>26</v>
      </c>
      <c r="O30" s="81" t="s">
        <v>4</v>
      </c>
      <c r="P30" s="80" t="s">
        <v>84</v>
      </c>
      <c r="Q30" s="82" t="s">
        <v>4</v>
      </c>
      <c r="R30" s="80" t="s">
        <v>28</v>
      </c>
      <c r="S30" s="83" t="s">
        <v>4</v>
      </c>
    </row>
    <row r="31" spans="1:19" ht="12.75">
      <c r="A31" s="70" t="s">
        <v>66</v>
      </c>
      <c r="B31" s="70">
        <v>720965</v>
      </c>
      <c r="C31" s="84"/>
      <c r="D31" s="70">
        <v>322658</v>
      </c>
      <c r="E31" s="84"/>
      <c r="F31" s="70">
        <v>34048266</v>
      </c>
      <c r="G31" s="84"/>
      <c r="H31" s="70">
        <v>1100900</v>
      </c>
      <c r="I31" s="84"/>
      <c r="J31" s="70">
        <v>6001954</v>
      </c>
      <c r="K31" s="84"/>
      <c r="L31" s="70">
        <v>3006487</v>
      </c>
      <c r="M31" s="84"/>
      <c r="N31" s="70">
        <v>201930954</v>
      </c>
      <c r="O31" s="84"/>
      <c r="P31" s="70">
        <f>933858+1073862</f>
        <v>2007720</v>
      </c>
      <c r="Q31" s="84"/>
      <c r="R31" s="79">
        <f>P9+R9+B35+D35+F35+H35+J35+L35+N35+P35</f>
        <v>1048827724</v>
      </c>
      <c r="S31" s="84"/>
    </row>
    <row r="32" spans="1:19" ht="12.75">
      <c r="A32" s="70" t="s">
        <v>64</v>
      </c>
      <c r="B32" s="70">
        <f>B41+B40</f>
        <v>495843</v>
      </c>
      <c r="C32" s="84">
        <f aca="true" t="shared" si="25" ref="C32:C38">B32/B31*100-100</f>
        <v>-31.22509414465334</v>
      </c>
      <c r="D32" s="70">
        <f aca="true" t="shared" si="26" ref="D32:R32">D41+D40</f>
        <v>154025</v>
      </c>
      <c r="E32" s="84">
        <f aca="true" t="shared" si="27" ref="E32:E38">D32/D31*100-100</f>
        <v>-52.26369716541973</v>
      </c>
      <c r="F32" s="70">
        <f t="shared" si="26"/>
        <v>32156062</v>
      </c>
      <c r="G32" s="84">
        <f aca="true" t="shared" si="28" ref="G32:G38">F32/F31*100-100</f>
        <v>-5.55741663907348</v>
      </c>
      <c r="H32" s="70">
        <f t="shared" si="26"/>
        <v>777534</v>
      </c>
      <c r="I32" s="84">
        <f aca="true" t="shared" si="29" ref="I32:I38">H32/H31*100-100</f>
        <v>-29.37287673721501</v>
      </c>
      <c r="J32" s="70">
        <f t="shared" si="26"/>
        <v>4684717</v>
      </c>
      <c r="K32" s="84">
        <f aca="true" t="shared" si="30" ref="K32:K38">J32/J31*100-100</f>
        <v>-21.9468026579344</v>
      </c>
      <c r="L32" s="70">
        <f t="shared" si="26"/>
        <v>2444116</v>
      </c>
      <c r="M32" s="84">
        <f aca="true" t="shared" si="31" ref="M32:M38">L32/L31*100-100</f>
        <v>-18.70525300791256</v>
      </c>
      <c r="N32" s="70">
        <f t="shared" si="26"/>
        <v>149903188</v>
      </c>
      <c r="O32" s="84">
        <f aca="true" t="shared" si="32" ref="O32:O38">N32/N31*100-100</f>
        <v>-25.76512662838209</v>
      </c>
      <c r="P32" s="70">
        <f t="shared" si="26"/>
        <v>1573894</v>
      </c>
      <c r="Q32" s="84">
        <f aca="true" t="shared" si="33" ref="Q32:Q38">P32/P31*100-100</f>
        <v>-21.607893530970458</v>
      </c>
      <c r="R32" s="70">
        <f t="shared" si="26"/>
        <v>666493670</v>
      </c>
      <c r="S32" s="84">
        <f aca="true" t="shared" si="34" ref="S32:S37">R32/R31*100-100</f>
        <v>-36.453465640845316</v>
      </c>
    </row>
    <row r="33" spans="1:19" ht="12.75">
      <c r="A33" s="70" t="s">
        <v>69</v>
      </c>
      <c r="B33" s="70">
        <f>SUM(B42:B43)</f>
        <v>972913</v>
      </c>
      <c r="C33" s="84">
        <f t="shared" si="25"/>
        <v>96.21392255209815</v>
      </c>
      <c r="D33" s="70">
        <f>SUM(D42:D43)</f>
        <v>189915</v>
      </c>
      <c r="E33" s="84">
        <f t="shared" si="27"/>
        <v>23.30141210842396</v>
      </c>
      <c r="F33" s="70">
        <f>SUM(F42:F43)</f>
        <v>28162300</v>
      </c>
      <c r="G33" s="84">
        <f t="shared" si="28"/>
        <v>-12.419935003235167</v>
      </c>
      <c r="H33" s="70">
        <f>SUM(H42:H43)</f>
        <v>894125</v>
      </c>
      <c r="I33" s="84">
        <f t="shared" si="29"/>
        <v>14.99497128099864</v>
      </c>
      <c r="J33" s="70">
        <f>SUM(J42:J43)</f>
        <v>3537624</v>
      </c>
      <c r="K33" s="84">
        <f t="shared" si="30"/>
        <v>-24.485854748536568</v>
      </c>
      <c r="L33" s="70">
        <f>SUM(L42:L43)</f>
        <v>1731407</v>
      </c>
      <c r="M33" s="84">
        <f t="shared" si="31"/>
        <v>-29.160195342610578</v>
      </c>
      <c r="N33" s="70">
        <f>SUM(N42:N43)</f>
        <v>228455513</v>
      </c>
      <c r="O33" s="84">
        <f t="shared" si="32"/>
        <v>52.40203764045367</v>
      </c>
      <c r="P33" s="70">
        <f>SUM(P42:P43)</f>
        <v>810756</v>
      </c>
      <c r="Q33" s="84">
        <f t="shared" si="33"/>
        <v>-48.4872551772864</v>
      </c>
      <c r="R33" s="70">
        <f>SUM(R42:R43)</f>
        <v>951186760</v>
      </c>
      <c r="S33" s="84">
        <f t="shared" si="34"/>
        <v>42.71504784133958</v>
      </c>
    </row>
    <row r="34" spans="1:19" ht="12.75">
      <c r="A34" s="70" t="s">
        <v>71</v>
      </c>
      <c r="B34" s="70">
        <f>B44+B45</f>
        <v>2294804</v>
      </c>
      <c r="C34" s="84">
        <f t="shared" si="25"/>
        <v>135.86939428294204</v>
      </c>
      <c r="D34" s="70">
        <f aca="true" t="shared" si="35" ref="D34:R34">D44+D45</f>
        <v>240281</v>
      </c>
      <c r="E34" s="84">
        <f t="shared" si="27"/>
        <v>26.520285390832726</v>
      </c>
      <c r="F34" s="70">
        <f t="shared" si="35"/>
        <v>27853392</v>
      </c>
      <c r="G34" s="84">
        <f t="shared" si="28"/>
        <v>-1.096884842502206</v>
      </c>
      <c r="H34" s="70">
        <f t="shared" si="35"/>
        <v>1074908</v>
      </c>
      <c r="I34" s="84">
        <f t="shared" si="29"/>
        <v>20.21898504124144</v>
      </c>
      <c r="J34" s="70">
        <f t="shared" si="35"/>
        <v>4006382</v>
      </c>
      <c r="K34" s="84">
        <f t="shared" si="30"/>
        <v>13.250645065727724</v>
      </c>
      <c r="L34" s="70">
        <f t="shared" si="35"/>
        <v>2891608</v>
      </c>
      <c r="M34" s="84">
        <f t="shared" si="31"/>
        <v>67.00914343074734</v>
      </c>
      <c r="N34" s="70">
        <f t="shared" si="35"/>
        <v>252319664</v>
      </c>
      <c r="O34" s="84">
        <f t="shared" si="32"/>
        <v>10.44586347977517</v>
      </c>
      <c r="P34" s="70">
        <f t="shared" si="35"/>
        <v>2357943</v>
      </c>
      <c r="Q34" s="84">
        <f t="shared" si="33"/>
        <v>190.83263028580728</v>
      </c>
      <c r="R34" s="70">
        <f t="shared" si="35"/>
        <v>1124898330</v>
      </c>
      <c r="S34" s="84">
        <f t="shared" si="34"/>
        <v>18.26261437869468</v>
      </c>
    </row>
    <row r="35" spans="1:19" ht="12.75">
      <c r="A35" s="70" t="s">
        <v>73</v>
      </c>
      <c r="B35" s="70">
        <f>B46+B47</f>
        <v>1662046</v>
      </c>
      <c r="C35" s="84">
        <f t="shared" si="25"/>
        <v>-27.573509545913282</v>
      </c>
      <c r="D35" s="70">
        <f>D46+D47</f>
        <v>228081</v>
      </c>
      <c r="E35" s="84">
        <f t="shared" si="27"/>
        <v>-5.07738855756385</v>
      </c>
      <c r="F35" s="70">
        <f>F46+F47</f>
        <v>33652046</v>
      </c>
      <c r="G35" s="84">
        <f t="shared" si="28"/>
        <v>20.81848415446133</v>
      </c>
      <c r="H35" s="70">
        <f>H46+H47</f>
        <v>905543</v>
      </c>
      <c r="I35" s="84">
        <f t="shared" si="29"/>
        <v>-15.756232161264037</v>
      </c>
      <c r="J35" s="70">
        <f>J46+J47</f>
        <v>3393574</v>
      </c>
      <c r="K35" s="84">
        <f t="shared" si="30"/>
        <v>-15.29579555818691</v>
      </c>
      <c r="L35" s="70">
        <f>L46+L47</f>
        <v>2677464</v>
      </c>
      <c r="M35" s="84">
        <f t="shared" si="31"/>
        <v>-7.405706444303647</v>
      </c>
      <c r="N35" s="70">
        <f>N46+N47</f>
        <v>222915703</v>
      </c>
      <c r="O35" s="84">
        <f t="shared" si="32"/>
        <v>-11.653455990651608</v>
      </c>
      <c r="P35" s="70">
        <f>P46+P47</f>
        <v>2300033</v>
      </c>
      <c r="Q35" s="84">
        <f t="shared" si="33"/>
        <v>-2.4559541939733123</v>
      </c>
      <c r="R35" s="70">
        <f>SUM(R46:R47)</f>
        <v>1048827724</v>
      </c>
      <c r="S35" s="84">
        <f t="shared" si="34"/>
        <v>-6.76244278894076</v>
      </c>
    </row>
    <row r="36" spans="1:19" ht="12.75">
      <c r="A36" s="70" t="s">
        <v>77</v>
      </c>
      <c r="B36" s="70">
        <f>B48+B49</f>
        <v>2355757</v>
      </c>
      <c r="C36" s="84">
        <f t="shared" si="25"/>
        <v>41.73837547215902</v>
      </c>
      <c r="D36" s="70">
        <f>D48+D49</f>
        <v>222068</v>
      </c>
      <c r="E36" s="84">
        <f t="shared" si="27"/>
        <v>-2.6363441058220474</v>
      </c>
      <c r="F36" s="70">
        <f>F48+F49</f>
        <v>54926460</v>
      </c>
      <c r="G36" s="84">
        <f t="shared" si="28"/>
        <v>63.21878319077538</v>
      </c>
      <c r="H36" s="70">
        <f>H48+H49</f>
        <v>3541023</v>
      </c>
      <c r="I36" s="84">
        <f t="shared" si="29"/>
        <v>291.03863648661627</v>
      </c>
      <c r="J36" s="70">
        <f>J48+J49</f>
        <v>5563488</v>
      </c>
      <c r="K36" s="84">
        <f t="shared" si="30"/>
        <v>63.94185009668274</v>
      </c>
      <c r="L36" s="70">
        <f>L48+L49</f>
        <v>2862099</v>
      </c>
      <c r="M36" s="84">
        <f t="shared" si="31"/>
        <v>6.89589103719041</v>
      </c>
      <c r="N36" s="70">
        <f>N48+N49</f>
        <v>232939728</v>
      </c>
      <c r="O36" s="84">
        <f t="shared" si="32"/>
        <v>4.496778318035325</v>
      </c>
      <c r="P36" s="70">
        <f>P48+P49</f>
        <v>2220853</v>
      </c>
      <c r="Q36" s="84">
        <f t="shared" si="33"/>
        <v>-3.442559302410004</v>
      </c>
      <c r="R36" s="70">
        <f>R48+R49</f>
        <v>1089646352</v>
      </c>
      <c r="S36" s="84">
        <f t="shared" si="34"/>
        <v>3.8918334313595864</v>
      </c>
    </row>
    <row r="37" spans="1:19" ht="12.75">
      <c r="A37" s="70" t="s">
        <v>81</v>
      </c>
      <c r="B37" s="70">
        <f>B50+B51</f>
        <v>1807977</v>
      </c>
      <c r="C37" s="84">
        <f t="shared" si="25"/>
        <v>-23.252822765675745</v>
      </c>
      <c r="D37" s="70">
        <f aca="true" t="shared" si="36" ref="D37:R37">D50+D51</f>
        <v>406916</v>
      </c>
      <c r="E37" s="84">
        <f t="shared" si="27"/>
        <v>83.2393681214763</v>
      </c>
      <c r="F37" s="70">
        <f t="shared" si="36"/>
        <v>84650309</v>
      </c>
      <c r="G37" s="84">
        <f t="shared" si="28"/>
        <v>54.11571945470362</v>
      </c>
      <c r="H37" s="70">
        <f t="shared" si="36"/>
        <v>2937262</v>
      </c>
      <c r="I37" s="84">
        <f t="shared" si="29"/>
        <v>-17.050468183911832</v>
      </c>
      <c r="J37" s="70">
        <f t="shared" si="36"/>
        <v>5065280</v>
      </c>
      <c r="K37" s="84">
        <f t="shared" si="30"/>
        <v>-8.95495775312179</v>
      </c>
      <c r="L37" s="70">
        <f t="shared" si="36"/>
        <v>4683955</v>
      </c>
      <c r="M37" s="84">
        <f t="shared" si="31"/>
        <v>63.654541649327996</v>
      </c>
      <c r="N37" s="70">
        <f t="shared" si="36"/>
        <v>270524643</v>
      </c>
      <c r="O37" s="84">
        <f t="shared" si="32"/>
        <v>16.135038588179356</v>
      </c>
      <c r="P37" s="70">
        <f t="shared" si="36"/>
        <v>2542370</v>
      </c>
      <c r="Q37" s="84">
        <f t="shared" si="33"/>
        <v>14.477185117610219</v>
      </c>
      <c r="R37" s="70">
        <f t="shared" si="36"/>
        <v>1212927189</v>
      </c>
      <c r="S37" s="84">
        <f t="shared" si="34"/>
        <v>11.313839281315751</v>
      </c>
    </row>
    <row r="38" spans="1:19" ht="12.75">
      <c r="A38" s="70" t="s">
        <v>85</v>
      </c>
      <c r="B38" s="70">
        <f>B52+B53</f>
        <v>3287297</v>
      </c>
      <c r="C38" s="84">
        <f t="shared" si="25"/>
        <v>81.82183733532008</v>
      </c>
      <c r="D38" s="70">
        <f aca="true" t="shared" si="37" ref="C38:R38">D52+D53</f>
        <v>700493</v>
      </c>
      <c r="E38" s="84">
        <f t="shared" si="27"/>
        <v>72.14683128704695</v>
      </c>
      <c r="F38" s="70">
        <f t="shared" si="37"/>
        <v>88394379</v>
      </c>
      <c r="G38" s="84">
        <f t="shared" si="28"/>
        <v>4.422984445337349</v>
      </c>
      <c r="H38" s="70">
        <f t="shared" si="37"/>
        <v>4512541</v>
      </c>
      <c r="I38" s="84">
        <f t="shared" si="29"/>
        <v>53.63086439003399</v>
      </c>
      <c r="J38" s="70">
        <f t="shared" si="37"/>
        <v>6811048</v>
      </c>
      <c r="K38" s="84">
        <f t="shared" si="30"/>
        <v>34.465379998736495</v>
      </c>
      <c r="L38" s="70">
        <f t="shared" si="37"/>
        <v>5873614</v>
      </c>
      <c r="M38" s="84">
        <f t="shared" si="31"/>
        <v>25.398600114646698</v>
      </c>
      <c r="N38" s="70">
        <f t="shared" si="37"/>
        <v>311704629</v>
      </c>
      <c r="O38" s="84">
        <f t="shared" si="32"/>
        <v>15.222267939560695</v>
      </c>
      <c r="P38" s="70">
        <f t="shared" si="37"/>
        <v>643769</v>
      </c>
      <c r="Q38" s="84">
        <f t="shared" si="33"/>
        <v>-74.67839063550939</v>
      </c>
      <c r="R38" s="70">
        <f t="shared" si="37"/>
        <v>1246270558</v>
      </c>
      <c r="S38" s="84">
        <f>R38/R37*100-100</f>
        <v>2.749000047355679</v>
      </c>
    </row>
    <row r="39" spans="1:19" ht="12.75">
      <c r="A39" s="70"/>
      <c r="B39" s="79"/>
      <c r="C39" s="85"/>
      <c r="D39" s="79"/>
      <c r="E39" s="85"/>
      <c r="F39" s="79"/>
      <c r="G39" s="85"/>
      <c r="H39" s="79"/>
      <c r="I39" s="85"/>
      <c r="J39" s="79"/>
      <c r="K39" s="85"/>
      <c r="L39" s="79"/>
      <c r="M39" s="85"/>
      <c r="N39" s="79"/>
      <c r="O39" s="85"/>
      <c r="P39" s="79"/>
      <c r="Q39" s="85"/>
      <c r="R39" s="79"/>
      <c r="S39" s="84"/>
    </row>
    <row r="40" spans="1:19" ht="12.75">
      <c r="A40" s="78" t="s">
        <v>65</v>
      </c>
      <c r="B40" s="70">
        <v>196403</v>
      </c>
      <c r="C40" s="85"/>
      <c r="D40" s="70">
        <v>69856</v>
      </c>
      <c r="E40" s="85"/>
      <c r="F40" s="70">
        <v>19606375</v>
      </c>
      <c r="G40" s="85"/>
      <c r="H40" s="70">
        <v>449160</v>
      </c>
      <c r="I40" s="85"/>
      <c r="J40" s="70">
        <v>1860092</v>
      </c>
      <c r="K40" s="85"/>
      <c r="L40" s="70">
        <v>980965</v>
      </c>
      <c r="M40" s="85"/>
      <c r="N40" s="70">
        <v>75986546</v>
      </c>
      <c r="O40" s="85"/>
      <c r="P40" s="70">
        <f>338303+430522</f>
        <v>768825</v>
      </c>
      <c r="Q40" s="85"/>
      <c r="R40" s="79">
        <f>P14+R14+B40+D40+F40+H40+J40+L40+N40+P40</f>
        <v>325885125</v>
      </c>
      <c r="S40" s="85"/>
    </row>
    <row r="41" spans="1:19" ht="12.75">
      <c r="A41" s="78" t="s">
        <v>41</v>
      </c>
      <c r="B41" s="70">
        <v>299440</v>
      </c>
      <c r="C41" s="85"/>
      <c r="D41" s="70">
        <v>84169</v>
      </c>
      <c r="E41" s="85"/>
      <c r="F41" s="70">
        <v>12549687</v>
      </c>
      <c r="G41" s="85"/>
      <c r="H41" s="70">
        <v>328374</v>
      </c>
      <c r="I41" s="85"/>
      <c r="J41" s="70">
        <v>2824625</v>
      </c>
      <c r="K41" s="85"/>
      <c r="L41" s="70">
        <v>1463151</v>
      </c>
      <c r="M41" s="85"/>
      <c r="N41" s="70">
        <v>73916642</v>
      </c>
      <c r="O41" s="85"/>
      <c r="P41" s="70">
        <f>323571+481498</f>
        <v>805069</v>
      </c>
      <c r="Q41" s="85"/>
      <c r="R41" s="79">
        <f>P15+R15+B41+D41+F41+H41+J41+L41+N41+P41</f>
        <v>340608545</v>
      </c>
      <c r="S41" s="85"/>
    </row>
    <row r="42" spans="1:19" ht="12.75">
      <c r="A42" s="78" t="s">
        <v>70</v>
      </c>
      <c r="B42" s="70">
        <v>551265</v>
      </c>
      <c r="C42" s="84">
        <f aca="true" t="shared" si="38" ref="C42:C47">B42/B40*100-100</f>
        <v>180.68053950296076</v>
      </c>
      <c r="D42" s="70">
        <v>58220</v>
      </c>
      <c r="E42" s="84">
        <f aca="true" t="shared" si="39" ref="E42:E47">D42/D40*100-100</f>
        <v>-16.65712322491983</v>
      </c>
      <c r="F42" s="70">
        <v>14224838</v>
      </c>
      <c r="G42" s="84">
        <f aca="true" t="shared" si="40" ref="G42:G47">F42/F40*100-100</f>
        <v>-27.447893861052847</v>
      </c>
      <c r="H42" s="70">
        <v>405964</v>
      </c>
      <c r="I42" s="84">
        <f aca="true" t="shared" si="41" ref="I42:I47">H42/H40*100-100</f>
        <v>-9.61706296197346</v>
      </c>
      <c r="J42" s="70">
        <v>2314303</v>
      </c>
      <c r="K42" s="84">
        <f aca="true" t="shared" si="42" ref="K42:K47">J42/J40*100-100</f>
        <v>24.41873842799174</v>
      </c>
      <c r="L42" s="70">
        <v>927610</v>
      </c>
      <c r="M42" s="84">
        <f aca="true" t="shared" si="43" ref="M42:M47">L42/L40*100-100</f>
        <v>-5.439031973617816</v>
      </c>
      <c r="N42" s="70">
        <v>101819895</v>
      </c>
      <c r="O42" s="84">
        <f aca="true" t="shared" si="44" ref="O42:O47">N42/N40*100-100</f>
        <v>33.9972670951513</v>
      </c>
      <c r="P42" s="70">
        <v>385723</v>
      </c>
      <c r="Q42" s="84">
        <f aca="true" t="shared" si="45" ref="Q42:Q47">P42/P40*100-100</f>
        <v>-49.82954508503236</v>
      </c>
      <c r="R42" s="79">
        <f>P16+R16+B42+D42+F42+H42+J42+L42+N42+P42</f>
        <v>453302062</v>
      </c>
      <c r="S42" s="84">
        <f aca="true" t="shared" si="46" ref="S42:S47">R42/R40*100-100</f>
        <v>39.09872750405529</v>
      </c>
    </row>
    <row r="43" spans="1:19" ht="12.75">
      <c r="A43" s="78" t="s">
        <v>41</v>
      </c>
      <c r="B43" s="70">
        <v>421648</v>
      </c>
      <c r="C43" s="84">
        <f t="shared" si="38"/>
        <v>40.81218274111674</v>
      </c>
      <c r="D43" s="70">
        <v>131695</v>
      </c>
      <c r="E43" s="84">
        <f t="shared" si="39"/>
        <v>56.464969287980125</v>
      </c>
      <c r="F43" s="70">
        <v>13937462</v>
      </c>
      <c r="G43" s="84">
        <f t="shared" si="40"/>
        <v>11.058243922736892</v>
      </c>
      <c r="H43" s="70">
        <v>488161</v>
      </c>
      <c r="I43" s="84">
        <f t="shared" si="41"/>
        <v>48.660064438719274</v>
      </c>
      <c r="J43" s="70">
        <v>1223321</v>
      </c>
      <c r="K43" s="84">
        <f t="shared" si="42"/>
        <v>-56.690852768066556</v>
      </c>
      <c r="L43" s="70">
        <v>803797</v>
      </c>
      <c r="M43" s="84">
        <f t="shared" si="43"/>
        <v>-45.06397494175243</v>
      </c>
      <c r="N43" s="70">
        <v>126635618</v>
      </c>
      <c r="O43" s="84">
        <f t="shared" si="44"/>
        <v>71.32220102747632</v>
      </c>
      <c r="P43" s="70">
        <v>425033</v>
      </c>
      <c r="Q43" s="84">
        <f t="shared" si="45"/>
        <v>-47.20539481709021</v>
      </c>
      <c r="R43" s="79">
        <f>P17+R17+B43+D43+F43+H43+J43+L43+N43+P43</f>
        <v>497884698</v>
      </c>
      <c r="S43" s="84">
        <f t="shared" si="46"/>
        <v>46.17504619562612</v>
      </c>
    </row>
    <row r="44" spans="1:19" ht="12.75">
      <c r="A44" s="78" t="s">
        <v>72</v>
      </c>
      <c r="B44" s="70">
        <v>1078810</v>
      </c>
      <c r="C44" s="84">
        <f t="shared" si="38"/>
        <v>95.69716923802528</v>
      </c>
      <c r="D44" s="70">
        <v>123508</v>
      </c>
      <c r="E44" s="84">
        <f t="shared" si="39"/>
        <v>112.14015802129853</v>
      </c>
      <c r="F44" s="70">
        <v>16204940</v>
      </c>
      <c r="G44" s="84">
        <f t="shared" si="40"/>
        <v>13.92003198911651</v>
      </c>
      <c r="H44" s="70">
        <v>408429</v>
      </c>
      <c r="I44" s="84">
        <f t="shared" si="41"/>
        <v>0.6071966972440919</v>
      </c>
      <c r="J44" s="70">
        <v>1548819</v>
      </c>
      <c r="K44" s="84">
        <f t="shared" si="42"/>
        <v>-33.076222085007885</v>
      </c>
      <c r="L44" s="70">
        <v>1536065</v>
      </c>
      <c r="M44" s="84">
        <f t="shared" si="43"/>
        <v>65.59383792757731</v>
      </c>
      <c r="N44" s="70">
        <v>127934930</v>
      </c>
      <c r="O44" s="84">
        <f t="shared" si="44"/>
        <v>25.64826353435153</v>
      </c>
      <c r="P44" s="70">
        <f>(704689+531995)</f>
        <v>1236684</v>
      </c>
      <c r="Q44" s="84">
        <f t="shared" si="45"/>
        <v>220.61453426422588</v>
      </c>
      <c r="R44" s="79">
        <f>P18+R18+B44+D44+F44+H44+J44+L44+N44+P44</f>
        <v>583513371</v>
      </c>
      <c r="S44" s="84">
        <f t="shared" si="46"/>
        <v>28.725064347931436</v>
      </c>
    </row>
    <row r="45" spans="1:19" ht="12.75">
      <c r="A45" s="78" t="s">
        <v>41</v>
      </c>
      <c r="B45" s="70">
        <v>1215994</v>
      </c>
      <c r="C45" s="84">
        <f t="shared" si="38"/>
        <v>188.39079042234277</v>
      </c>
      <c r="D45" s="70">
        <v>116773</v>
      </c>
      <c r="E45" s="84">
        <f t="shared" si="39"/>
        <v>-11.33072629940392</v>
      </c>
      <c r="F45" s="70">
        <v>11648452</v>
      </c>
      <c r="G45" s="84">
        <f t="shared" si="40"/>
        <v>-16.42343491232478</v>
      </c>
      <c r="H45" s="70">
        <v>666479</v>
      </c>
      <c r="I45" s="84">
        <f t="shared" si="41"/>
        <v>36.52852235225674</v>
      </c>
      <c r="J45" s="70">
        <v>2457563</v>
      </c>
      <c r="K45" s="84">
        <f t="shared" si="42"/>
        <v>100.8927337959538</v>
      </c>
      <c r="L45" s="70">
        <v>1355543</v>
      </c>
      <c r="M45" s="84">
        <f t="shared" si="43"/>
        <v>68.64245574442302</v>
      </c>
      <c r="N45" s="70">
        <v>124384734</v>
      </c>
      <c r="O45" s="84">
        <f t="shared" si="44"/>
        <v>-1.777449374472198</v>
      </c>
      <c r="P45" s="70">
        <f>(288189+833070)</f>
        <v>1121259</v>
      </c>
      <c r="Q45" s="84">
        <f t="shared" si="45"/>
        <v>163.80516336378588</v>
      </c>
      <c r="R45" s="79">
        <f>P19+R19+B45+D45+F45+H45+J45+L45+N45+P45</f>
        <v>541384959</v>
      </c>
      <c r="S45" s="84">
        <f t="shared" si="46"/>
        <v>8.737015050822066</v>
      </c>
    </row>
    <row r="46" spans="1:19" ht="12.75">
      <c r="A46" s="78" t="s">
        <v>74</v>
      </c>
      <c r="B46" s="70">
        <v>998277</v>
      </c>
      <c r="C46" s="84">
        <f t="shared" si="38"/>
        <v>-7.464984566327715</v>
      </c>
      <c r="D46" s="70">
        <v>107330</v>
      </c>
      <c r="E46" s="84">
        <f t="shared" si="39"/>
        <v>-13.098746639893776</v>
      </c>
      <c r="F46" s="70">
        <v>16077137</v>
      </c>
      <c r="G46" s="84">
        <f t="shared" si="40"/>
        <v>-0.7886669126821744</v>
      </c>
      <c r="H46" s="70">
        <v>447338</v>
      </c>
      <c r="I46" s="84">
        <f t="shared" si="41"/>
        <v>9.526502770371351</v>
      </c>
      <c r="J46" s="70">
        <v>1911598</v>
      </c>
      <c r="K46" s="84">
        <f t="shared" si="42"/>
        <v>23.422943546017976</v>
      </c>
      <c r="L46" s="70">
        <v>1420607</v>
      </c>
      <c r="M46" s="84">
        <f t="shared" si="43"/>
        <v>-7.516478794842669</v>
      </c>
      <c r="N46" s="70">
        <v>122607445</v>
      </c>
      <c r="O46" s="84">
        <f t="shared" si="44"/>
        <v>-4.164214573768092</v>
      </c>
      <c r="P46" s="70">
        <f>701237+682520</f>
        <v>1383757</v>
      </c>
      <c r="Q46" s="84">
        <f t="shared" si="45"/>
        <v>11.892528730055531</v>
      </c>
      <c r="R46" s="79">
        <f>P20+R20+B46+D46+F46+H46+J46+L46+N46+P46</f>
        <v>552898800</v>
      </c>
      <c r="S46" s="84">
        <f t="shared" si="46"/>
        <v>-5.246592883987233</v>
      </c>
    </row>
    <row r="47" spans="1:19" ht="12.75">
      <c r="A47" s="78" t="s">
        <v>41</v>
      </c>
      <c r="B47" s="70">
        <v>663769</v>
      </c>
      <c r="C47" s="84">
        <f t="shared" si="38"/>
        <v>-45.4134642111721</v>
      </c>
      <c r="D47" s="70">
        <v>120751</v>
      </c>
      <c r="E47" s="84">
        <f t="shared" si="39"/>
        <v>3.4066094045712703</v>
      </c>
      <c r="F47" s="70">
        <v>17574909</v>
      </c>
      <c r="G47" s="84">
        <f t="shared" si="40"/>
        <v>50.8776359296497</v>
      </c>
      <c r="H47" s="70">
        <v>458205</v>
      </c>
      <c r="I47" s="84">
        <f t="shared" si="41"/>
        <v>-31.249896845962127</v>
      </c>
      <c r="J47" s="70">
        <v>1481976</v>
      </c>
      <c r="K47" s="84">
        <f t="shared" si="42"/>
        <v>-39.69733431045308</v>
      </c>
      <c r="L47" s="70">
        <v>1256857</v>
      </c>
      <c r="M47" s="84">
        <f t="shared" si="43"/>
        <v>-7.280182185294009</v>
      </c>
      <c r="N47" s="70">
        <v>100308258</v>
      </c>
      <c r="O47" s="84">
        <f t="shared" si="44"/>
        <v>-19.356455752841825</v>
      </c>
      <c r="P47" s="70">
        <f>229742+686534</f>
        <v>916276</v>
      </c>
      <c r="Q47" s="84">
        <f t="shared" si="45"/>
        <v>-18.28150320309581</v>
      </c>
      <c r="R47" s="79">
        <f>P21+R21+B47+D47+F47+H47+J47+L47+N47+P47</f>
        <v>495928924</v>
      </c>
      <c r="S47" s="84">
        <f t="shared" si="46"/>
        <v>-8.396250070183413</v>
      </c>
    </row>
    <row r="48" spans="1:19" ht="12.75">
      <c r="A48" s="78" t="s">
        <v>76</v>
      </c>
      <c r="B48" s="70">
        <v>1146539</v>
      </c>
      <c r="C48" s="84">
        <f>B48/B46*100-100</f>
        <v>14.851789633538587</v>
      </c>
      <c r="D48" s="70">
        <v>95609</v>
      </c>
      <c r="E48" s="84">
        <f>D48/D46*100-100</f>
        <v>-10.920525482157828</v>
      </c>
      <c r="F48" s="70">
        <v>24813422</v>
      </c>
      <c r="G48" s="84">
        <f>F48/F46*100-100</f>
        <v>54.339805650720024</v>
      </c>
      <c r="H48" s="70">
        <v>959386</v>
      </c>
      <c r="I48" s="84">
        <f>H48/H46*100-100</f>
        <v>114.46557189418294</v>
      </c>
      <c r="J48" s="70">
        <v>3723049</v>
      </c>
      <c r="K48" s="84">
        <f>J48/J46*100-100</f>
        <v>94.76108470504784</v>
      </c>
      <c r="L48" s="70">
        <v>1559341</v>
      </c>
      <c r="M48" s="84">
        <f>L48/L46*100-100</f>
        <v>9.765825453485718</v>
      </c>
      <c r="N48" s="70">
        <v>112079043</v>
      </c>
      <c r="O48" s="84">
        <f>N48/N46*100-100</f>
        <v>-8.587082130289886</v>
      </c>
      <c r="P48" s="70">
        <f>743238+447175</f>
        <v>1190413</v>
      </c>
      <c r="Q48" s="84">
        <f>P48/P46*100-100</f>
        <v>-13.972395442263348</v>
      </c>
      <c r="R48" s="79">
        <f>P22+R22+B48+D48+F48+H48+J48+L48+N48+P48</f>
        <v>550649067</v>
      </c>
      <c r="S48" s="84">
        <f>R48/R46*100-100</f>
        <v>-0.406897790337041</v>
      </c>
    </row>
    <row r="49" spans="1:19" ht="12.75">
      <c r="A49" s="78" t="s">
        <v>41</v>
      </c>
      <c r="B49" s="70">
        <v>1209218</v>
      </c>
      <c r="C49" s="84">
        <f>B49/B47*100-100</f>
        <v>82.17452155795164</v>
      </c>
      <c r="D49" s="70">
        <v>126459</v>
      </c>
      <c r="E49" s="84">
        <f>D49/D47*100-100</f>
        <v>4.7270830055237525</v>
      </c>
      <c r="F49" s="70">
        <v>30113038</v>
      </c>
      <c r="G49" s="84">
        <f>F49/F47*100-100</f>
        <v>71.34107493814051</v>
      </c>
      <c r="H49" s="70">
        <v>2581637</v>
      </c>
      <c r="I49" s="84">
        <f>H49/H47*100-100</f>
        <v>463.4240132691699</v>
      </c>
      <c r="J49" s="70">
        <v>1840439</v>
      </c>
      <c r="K49" s="84">
        <f>J49/J47*100-100</f>
        <v>24.18817848602137</v>
      </c>
      <c r="L49" s="70">
        <v>1302758</v>
      </c>
      <c r="M49" s="84">
        <f>L49/L47*100-100</f>
        <v>3.6520463346267746</v>
      </c>
      <c r="N49" s="70">
        <v>120860685</v>
      </c>
      <c r="O49" s="84">
        <f>N49/N47*100-100</f>
        <v>20.48926719473087</v>
      </c>
      <c r="P49" s="70">
        <f>794259+236181</f>
        <v>1030440</v>
      </c>
      <c r="Q49" s="84">
        <f>P49/P47*100-100</f>
        <v>12.459564585343273</v>
      </c>
      <c r="R49" s="79">
        <f>P23+R23+B49+D49+F49+H49+J49+L49+N49+P49</f>
        <v>538997285</v>
      </c>
      <c r="S49" s="84">
        <f>R49/R47*100-100</f>
        <v>8.684381756285703</v>
      </c>
    </row>
    <row r="50" spans="1:19" ht="12.75">
      <c r="A50" s="78" t="s">
        <v>80</v>
      </c>
      <c r="B50" s="70">
        <v>991263</v>
      </c>
      <c r="C50" s="84">
        <f>B50/B48*100-100</f>
        <v>-13.543019469900287</v>
      </c>
      <c r="D50" s="70">
        <v>34379</v>
      </c>
      <c r="E50" s="84">
        <f>D50/D48*100-100</f>
        <v>-64.04208808794152</v>
      </c>
      <c r="F50" s="70">
        <v>40243630</v>
      </c>
      <c r="G50" s="84">
        <f>F50/F48*100-100</f>
        <v>62.18492556165771</v>
      </c>
      <c r="H50" s="70">
        <v>499314</v>
      </c>
      <c r="I50" s="84">
        <f>H50/H48*100-100</f>
        <v>-47.95483778166453</v>
      </c>
      <c r="J50" s="70">
        <v>2789983</v>
      </c>
      <c r="K50" s="84">
        <f>J50/J48*100-100</f>
        <v>-25.061878046729973</v>
      </c>
      <c r="L50" s="70">
        <v>2395669</v>
      </c>
      <c r="M50" s="84">
        <f>L50/L48*100-100</f>
        <v>53.63342591517829</v>
      </c>
      <c r="N50" s="70">
        <v>133205573</v>
      </c>
      <c r="O50" s="84">
        <f>N50/N48*100-100</f>
        <v>18.84967022782304</v>
      </c>
      <c r="P50" s="70">
        <f>521233+914859</f>
        <v>1436092</v>
      </c>
      <c r="Q50" s="84">
        <f>P50/P48*100-100</f>
        <v>20.638131472018543</v>
      </c>
      <c r="R50" s="79">
        <f>P24+R24+B50+D50+F50+H50+J50+L50+N50+P50</f>
        <v>627061820</v>
      </c>
      <c r="S50" s="84">
        <f>R50/R48*100-100</f>
        <v>13.87685144302624</v>
      </c>
    </row>
    <row r="51" spans="1:19" ht="12.75">
      <c r="A51" s="78" t="s">
        <v>41</v>
      </c>
      <c r="B51" s="70">
        <v>816714</v>
      </c>
      <c r="C51" s="84">
        <f>B51/B49*100-100</f>
        <v>-32.459324952159164</v>
      </c>
      <c r="D51" s="70">
        <v>372537</v>
      </c>
      <c r="E51" s="84">
        <f>D51/D49*100-100</f>
        <v>194.5911323037506</v>
      </c>
      <c r="F51" s="70">
        <v>44406679</v>
      </c>
      <c r="G51" s="84">
        <f>F51/F49*100-100</f>
        <v>47.466618944259295</v>
      </c>
      <c r="H51" s="70">
        <v>2437948</v>
      </c>
      <c r="I51" s="84">
        <f>H51/H49*100-100</f>
        <v>-5.565809600652599</v>
      </c>
      <c r="J51" s="70">
        <v>2275297</v>
      </c>
      <c r="K51" s="84">
        <f>J51/J49*100-100</f>
        <v>23.62794963592924</v>
      </c>
      <c r="L51" s="70">
        <v>2288286</v>
      </c>
      <c r="M51" s="84">
        <f>L51/L49*100-100</f>
        <v>75.64935314156583</v>
      </c>
      <c r="N51" s="70">
        <v>137319070</v>
      </c>
      <c r="O51" s="84">
        <f>N51/N49*100-100</f>
        <v>13.617649941335344</v>
      </c>
      <c r="P51" s="70">
        <f>273671+832607</f>
        <v>1106278</v>
      </c>
      <c r="Q51" s="84">
        <f>P51/P49*100-100</f>
        <v>7.3597686425216295</v>
      </c>
      <c r="R51" s="79">
        <f>P25+R25+B51+D51+F51+H51+J51+L51+N51+P51</f>
        <v>585865369</v>
      </c>
      <c r="S51" s="84">
        <f>R51/R49*100-100</f>
        <v>8.695421165247623</v>
      </c>
    </row>
    <row r="52" spans="1:19" ht="12.75">
      <c r="A52" s="78" t="s">
        <v>86</v>
      </c>
      <c r="B52" s="70">
        <v>1049004</v>
      </c>
      <c r="C52" s="84">
        <f>B52/B50*100-100</f>
        <v>5.8249929635223054</v>
      </c>
      <c r="D52" s="70">
        <v>360397</v>
      </c>
      <c r="E52" s="84">
        <f>D52/D50*100-100</f>
        <v>948.3056517059833</v>
      </c>
      <c r="F52" s="70">
        <v>48765175</v>
      </c>
      <c r="G52" s="84">
        <f>F52/F50*100-100</f>
        <v>21.17489152941721</v>
      </c>
      <c r="H52" s="70">
        <v>2925780</v>
      </c>
      <c r="I52" s="84">
        <f>H52/H50*100-100</f>
        <v>485.9599370336101</v>
      </c>
      <c r="J52" s="70">
        <v>3672541</v>
      </c>
      <c r="K52" s="84">
        <f>J52/J50*100-100</f>
        <v>31.633095972269388</v>
      </c>
      <c r="L52" s="70">
        <v>2728947</v>
      </c>
      <c r="M52" s="84">
        <f>L52/L50*100-100</f>
        <v>13.911688133878258</v>
      </c>
      <c r="N52" s="70">
        <v>163702307</v>
      </c>
      <c r="O52" s="84">
        <f>N52/N50*100-100</f>
        <v>22.894488055691184</v>
      </c>
      <c r="P52" s="70">
        <v>449309</v>
      </c>
      <c r="Q52" s="84">
        <f>P52/P50*100-100</f>
        <v>-68.71307687808302</v>
      </c>
      <c r="R52" s="79">
        <f>P26+R26+B52+D52+F52+H52+J52+L52+N52+P52</f>
        <v>652180255</v>
      </c>
      <c r="S52" s="84">
        <f>R52/R50*100-100</f>
        <v>4.005735032632046</v>
      </c>
    </row>
    <row r="53" spans="1:19" ht="12.75">
      <c r="A53" s="78" t="s">
        <v>41</v>
      </c>
      <c r="B53" s="70">
        <v>2238293</v>
      </c>
      <c r="C53" s="84">
        <f>B53/B51*100-100</f>
        <v>174.06080953675337</v>
      </c>
      <c r="D53" s="70">
        <v>340096</v>
      </c>
      <c r="E53" s="84">
        <f>D53/D51*100-100</f>
        <v>-8.70812832014002</v>
      </c>
      <c r="F53" s="70">
        <v>39629204</v>
      </c>
      <c r="G53" s="84">
        <f>F53/F51*100-100</f>
        <v>-10.758460455914758</v>
      </c>
      <c r="H53" s="70">
        <v>1586761</v>
      </c>
      <c r="I53" s="84">
        <f>H53/H51*100-100</f>
        <v>-34.914075279702445</v>
      </c>
      <c r="J53" s="70">
        <v>3138507</v>
      </c>
      <c r="K53" s="84">
        <f>J53/J51*100-100</f>
        <v>37.93834387334928</v>
      </c>
      <c r="L53" s="70">
        <v>3144667</v>
      </c>
      <c r="M53" s="84">
        <f>L53/L51*100-100</f>
        <v>37.424561440309475</v>
      </c>
      <c r="N53" s="70">
        <v>148002322</v>
      </c>
      <c r="O53" s="84">
        <f>N53/N51*100-100</f>
        <v>7.779875002066362</v>
      </c>
      <c r="P53" s="70">
        <v>194460</v>
      </c>
      <c r="Q53" s="84">
        <f>P53/P51*100-100</f>
        <v>-82.4221398238056</v>
      </c>
      <c r="R53" s="79">
        <f>P27+R27+B53+D53+F53+H53+J53+L53+N53+P53</f>
        <v>594090303</v>
      </c>
      <c r="S53" s="84">
        <f>R53/R51*100-100</f>
        <v>1.4038948938113407</v>
      </c>
    </row>
    <row r="56" ht="12.75">
      <c r="A56" s="41" t="s">
        <v>60</v>
      </c>
    </row>
    <row r="57" ht="12.75">
      <c r="A57" s="41" t="s">
        <v>68</v>
      </c>
    </row>
    <row r="58" ht="12.75">
      <c r="A58" s="70" t="s">
        <v>59</v>
      </c>
    </row>
    <row r="59" ht="12.75">
      <c r="A59" s="70" t="s">
        <v>75</v>
      </c>
    </row>
    <row r="60" ht="12.75">
      <c r="A60" s="86" t="s">
        <v>67</v>
      </c>
    </row>
    <row r="61" ht="12.75">
      <c r="A61" s="41" t="s">
        <v>83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PageLayoutView="0" workbookViewId="0" topLeftCell="A1">
      <selection activeCell="D24" sqref="D24"/>
    </sheetView>
  </sheetViews>
  <sheetFormatPr defaultColWidth="9.140625" defaultRowHeight="12.75"/>
  <cols>
    <col min="1" max="1" width="13.57421875" style="0" customWidth="1"/>
    <col min="2" max="2" width="13.8515625" style="0" customWidth="1"/>
    <col min="3" max="3" width="7.140625" style="0" customWidth="1"/>
    <col min="4" max="4" width="13.8515625" style="0" customWidth="1"/>
    <col min="5" max="5" width="7.140625" style="0" customWidth="1"/>
    <col min="6" max="6" width="13.8515625" style="0" customWidth="1"/>
    <col min="7" max="7" width="7.140625" style="0" customWidth="1"/>
    <col min="8" max="8" width="13.8515625" style="0" customWidth="1"/>
    <col min="9" max="9" width="7.140625" style="0" customWidth="1"/>
    <col min="10" max="10" width="13.8515625" style="0" customWidth="1"/>
    <col min="11" max="11" width="7.140625" style="0" customWidth="1"/>
    <col min="12" max="12" width="13.8515625" style="0" customWidth="1"/>
    <col min="13" max="13" width="7.140625" style="0" customWidth="1"/>
    <col min="14" max="14" width="13.8515625" style="0" customWidth="1"/>
    <col min="15" max="15" width="7.140625" style="0" customWidth="1"/>
    <col min="16" max="16" width="13.8515625" style="0" customWidth="1"/>
    <col min="17" max="17" width="7.140625" style="0" customWidth="1"/>
    <col min="18" max="18" width="13.8515625" style="0" customWidth="1"/>
    <col min="19" max="19" width="7.140625" style="0" customWidth="1"/>
  </cols>
  <sheetData>
    <row r="1" spans="1:14" ht="15">
      <c r="A1" s="27" t="s">
        <v>63</v>
      </c>
      <c r="B1" s="35"/>
      <c r="C1" s="35"/>
      <c r="D1" s="35"/>
      <c r="E1" s="36"/>
      <c r="F1" s="35"/>
      <c r="G1" s="36"/>
      <c r="H1" s="35"/>
      <c r="I1" s="36"/>
      <c r="J1" s="35"/>
      <c r="K1" s="36"/>
      <c r="L1" s="35"/>
      <c r="M1" s="36"/>
      <c r="N1" s="37"/>
    </row>
    <row r="2" spans="1:14" ht="15">
      <c r="A2" s="42" t="s">
        <v>38</v>
      </c>
      <c r="B2" s="43"/>
      <c r="C2" s="43"/>
      <c r="D2" s="43"/>
      <c r="E2" s="44"/>
      <c r="F2" s="43"/>
      <c r="G2" s="44"/>
      <c r="H2" s="43"/>
      <c r="I2" s="44"/>
      <c r="J2" s="43"/>
      <c r="K2" s="44"/>
      <c r="L2" s="43"/>
      <c r="M2" s="44"/>
      <c r="N2" s="45"/>
    </row>
    <row r="4" spans="1:19" ht="22.5">
      <c r="A4" s="73" t="s">
        <v>2</v>
      </c>
      <c r="B4" s="74" t="s">
        <v>45</v>
      </c>
      <c r="C4" s="75" t="s">
        <v>4</v>
      </c>
      <c r="D4" s="74" t="s">
        <v>5</v>
      </c>
      <c r="E4" s="75" t="s">
        <v>4</v>
      </c>
      <c r="F4" s="74" t="s">
        <v>6</v>
      </c>
      <c r="G4" s="75" t="s">
        <v>4</v>
      </c>
      <c r="H4" s="74" t="s">
        <v>7</v>
      </c>
      <c r="I4" s="75" t="s">
        <v>4</v>
      </c>
      <c r="J4" s="74" t="s">
        <v>8</v>
      </c>
      <c r="K4" s="75" t="s">
        <v>4</v>
      </c>
      <c r="L4" s="74" t="s">
        <v>9</v>
      </c>
      <c r="M4" s="75" t="s">
        <v>4</v>
      </c>
      <c r="N4" s="76" t="s">
        <v>55</v>
      </c>
      <c r="O4" s="75" t="s">
        <v>4</v>
      </c>
      <c r="P4" s="74" t="s">
        <v>56</v>
      </c>
      <c r="Q4" s="75" t="s">
        <v>4</v>
      </c>
      <c r="R4" s="77" t="s">
        <v>47</v>
      </c>
      <c r="S4" s="75" t="s">
        <v>4</v>
      </c>
    </row>
    <row r="5" spans="1:19" ht="12.75">
      <c r="A5" s="70" t="s">
        <v>53</v>
      </c>
      <c r="B5" s="70">
        <f>B9+B10</f>
        <v>334309010</v>
      </c>
      <c r="C5" s="84"/>
      <c r="D5" s="70">
        <f>D9+D10</f>
        <v>115817630</v>
      </c>
      <c r="E5" s="84"/>
      <c r="F5" s="70">
        <f>F9+F10</f>
        <v>74278964</v>
      </c>
      <c r="G5" s="84"/>
      <c r="H5" s="70">
        <f>H9+H10</f>
        <v>26767946</v>
      </c>
      <c r="I5" s="84"/>
      <c r="J5" s="70">
        <f>J9+J10</f>
        <v>13028818</v>
      </c>
      <c r="K5" s="84"/>
      <c r="L5" s="70">
        <f>L9+L10</f>
        <v>20839540</v>
      </c>
      <c r="M5" s="84"/>
      <c r="N5" s="70">
        <f>N9+N10</f>
        <v>39431871</v>
      </c>
      <c r="O5" s="84"/>
      <c r="P5" s="70">
        <f>P9+P10</f>
        <v>373740881</v>
      </c>
      <c r="Q5" s="84"/>
      <c r="R5" s="70">
        <f>R9+R10</f>
        <v>18195573</v>
      </c>
      <c r="S5" s="84"/>
    </row>
    <row r="6" spans="1:19" ht="12.75">
      <c r="A6" s="70" t="s">
        <v>57</v>
      </c>
      <c r="B6" s="70">
        <f>B11+B12</f>
        <v>366919085</v>
      </c>
      <c r="C6" s="84">
        <f>B6/B5*100-100</f>
        <v>9.754470871126088</v>
      </c>
      <c r="D6" s="70">
        <f>D11+D12</f>
        <v>139127217</v>
      </c>
      <c r="E6" s="84">
        <f>D6/D5*100-100</f>
        <v>20.126112924258592</v>
      </c>
      <c r="F6" s="70">
        <f>F11+F12</f>
        <v>74984166</v>
      </c>
      <c r="G6" s="84">
        <f>F6/F5*100-100</f>
        <v>0.9493966555591697</v>
      </c>
      <c r="H6" s="70">
        <f>H11+H12</f>
        <v>25989082</v>
      </c>
      <c r="I6" s="84">
        <f>H6/H5*100-100</f>
        <v>-2.9096890736405356</v>
      </c>
      <c r="J6" s="70">
        <f>J11+J12</f>
        <v>11383837</v>
      </c>
      <c r="K6" s="84">
        <f>J6/J5*100-100</f>
        <v>-12.625711710763028</v>
      </c>
      <c r="L6" s="70">
        <f>L11+L12</f>
        <v>25486966</v>
      </c>
      <c r="M6" s="84">
        <f>L6/L5*100-100</f>
        <v>22.30100088581611</v>
      </c>
      <c r="N6" s="70">
        <f>N11+N12</f>
        <v>48820919</v>
      </c>
      <c r="O6" s="84">
        <f>N6/N5*100-100</f>
        <v>23.81081029606736</v>
      </c>
      <c r="P6" s="70">
        <f>P11+P12</f>
        <v>415740004</v>
      </c>
      <c r="Q6" s="84">
        <f>P6/P5*100-100</f>
        <v>11.237497725061559</v>
      </c>
      <c r="R6" s="70">
        <f>R11+R12</f>
        <v>24720108</v>
      </c>
      <c r="S6" s="84">
        <f>R6/R5*100-100</f>
        <v>35.857815524688334</v>
      </c>
    </row>
    <row r="7" spans="1:19" ht="12.75">
      <c r="A7" s="70" t="s">
        <v>61</v>
      </c>
      <c r="B7" s="70">
        <f>B13+B14</f>
        <v>382550602</v>
      </c>
      <c r="C7" s="84">
        <f>B7/B6*100-100</f>
        <v>4.260208214571335</v>
      </c>
      <c r="D7" s="70">
        <f>D13+D14</f>
        <v>160624232</v>
      </c>
      <c r="E7" s="84">
        <f>D7/D6*100-100</f>
        <v>15.451336886872397</v>
      </c>
      <c r="F7" s="70">
        <f>F13+F14</f>
        <v>77312591</v>
      </c>
      <c r="G7" s="84">
        <f>F7/F6*100-100</f>
        <v>3.1052222411862402</v>
      </c>
      <c r="H7" s="70">
        <f>H13+H14</f>
        <v>20975153</v>
      </c>
      <c r="I7" s="84">
        <f>H7/H6*100-100</f>
        <v>-19.29244364999117</v>
      </c>
      <c r="J7" s="70">
        <f>J13+J14</f>
        <v>10877038</v>
      </c>
      <c r="K7" s="84">
        <f>J7/J6*100-100</f>
        <v>-4.451917222637675</v>
      </c>
      <c r="L7" s="70">
        <f>L13+L14</f>
        <v>32231934</v>
      </c>
      <c r="M7" s="84">
        <f>L7/L6*100-100</f>
        <v>26.464381833443824</v>
      </c>
      <c r="N7" s="70">
        <f>N13+N14</f>
        <v>57465192</v>
      </c>
      <c r="O7" s="84">
        <f>N7/N6*100-100</f>
        <v>17.70608414806776</v>
      </c>
      <c r="P7" s="70">
        <f>P13+P14</f>
        <v>440015794</v>
      </c>
      <c r="Q7" s="84">
        <f>P7/P6*100-100</f>
        <v>5.83917587108121</v>
      </c>
      <c r="R7" s="70">
        <f>R13+R14</f>
        <v>31497154</v>
      </c>
      <c r="S7" s="84">
        <f>R7/R6*100-100</f>
        <v>27.41511485305807</v>
      </c>
    </row>
    <row r="8" spans="1:19" ht="12.75">
      <c r="A8" s="70"/>
      <c r="B8" s="70"/>
      <c r="C8" s="84"/>
      <c r="D8" s="70"/>
      <c r="E8" s="84"/>
      <c r="F8" s="70"/>
      <c r="G8" s="84"/>
      <c r="H8" s="70"/>
      <c r="I8" s="84"/>
      <c r="J8" s="70"/>
      <c r="K8" s="84"/>
      <c r="L8" s="70"/>
      <c r="M8" s="84"/>
      <c r="N8" s="70"/>
      <c r="O8" s="84"/>
      <c r="P8" s="70"/>
      <c r="Q8" s="84"/>
      <c r="R8" s="70"/>
      <c r="S8" s="84"/>
    </row>
    <row r="9" spans="1:19" ht="12.75">
      <c r="A9" s="78" t="s">
        <v>54</v>
      </c>
      <c r="B9" s="79">
        <v>159864711</v>
      </c>
      <c r="C9" s="85"/>
      <c r="D9" s="79">
        <v>50642540</v>
      </c>
      <c r="E9" s="85"/>
      <c r="F9" s="79">
        <v>42990844</v>
      </c>
      <c r="G9" s="85"/>
      <c r="H9" s="79">
        <v>11076548</v>
      </c>
      <c r="I9" s="85"/>
      <c r="J9" s="79">
        <v>6704056</v>
      </c>
      <c r="K9" s="85"/>
      <c r="L9" s="79">
        <v>8960741</v>
      </c>
      <c r="M9" s="85"/>
      <c r="N9" s="79">
        <v>18117143</v>
      </c>
      <c r="O9" s="85"/>
      <c r="P9" s="79">
        <f aca="true" t="shared" si="0" ref="P9:P14">B9+N9</f>
        <v>177981854</v>
      </c>
      <c r="Q9" s="85"/>
      <c r="R9" s="79">
        <v>8840974</v>
      </c>
      <c r="S9" s="84"/>
    </row>
    <row r="10" spans="1:19" ht="12.75">
      <c r="A10" s="78" t="s">
        <v>41</v>
      </c>
      <c r="B10" s="79">
        <v>174444299</v>
      </c>
      <c r="C10" s="85"/>
      <c r="D10" s="79">
        <v>65175090</v>
      </c>
      <c r="E10" s="85"/>
      <c r="F10" s="79">
        <v>31288120</v>
      </c>
      <c r="G10" s="85"/>
      <c r="H10" s="79">
        <v>15691398</v>
      </c>
      <c r="I10" s="85"/>
      <c r="J10" s="79">
        <v>6324762</v>
      </c>
      <c r="K10" s="85"/>
      <c r="L10" s="79">
        <v>11878799</v>
      </c>
      <c r="M10" s="85"/>
      <c r="N10" s="79">
        <v>21314728</v>
      </c>
      <c r="O10" s="85"/>
      <c r="P10" s="79">
        <f t="shared" si="0"/>
        <v>195759027</v>
      </c>
      <c r="Q10" s="85"/>
      <c r="R10" s="79">
        <v>9354599</v>
      </c>
      <c r="S10" s="84"/>
    </row>
    <row r="11" spans="1:19" ht="12.75">
      <c r="A11" s="78" t="s">
        <v>58</v>
      </c>
      <c r="B11" s="79">
        <v>173646672</v>
      </c>
      <c r="C11" s="85">
        <f>B11/B9*100-100</f>
        <v>8.621015178265324</v>
      </c>
      <c r="D11" s="79">
        <v>62950560</v>
      </c>
      <c r="E11" s="85">
        <f>D11/D9*100-100</f>
        <v>24.303717783507707</v>
      </c>
      <c r="F11" s="79">
        <v>37863124</v>
      </c>
      <c r="G11" s="85">
        <f>F11/F9*100-100</f>
        <v>-11.92746995150874</v>
      </c>
      <c r="H11" s="79">
        <v>12178286</v>
      </c>
      <c r="I11" s="85">
        <f>H11/H9*100-100</f>
        <v>9.946582635673138</v>
      </c>
      <c r="J11" s="79">
        <v>6201450</v>
      </c>
      <c r="K11" s="85">
        <f>J11/J9*100-100</f>
        <v>-7.4970435807815505</v>
      </c>
      <c r="L11" s="79">
        <v>11418476</v>
      </c>
      <c r="M11" s="85">
        <f>L11/L9*100-100</f>
        <v>27.42780982063873</v>
      </c>
      <c r="N11" s="79">
        <v>23809752</v>
      </c>
      <c r="O11" s="85">
        <f>N11/N9*100-100</f>
        <v>31.42111866092793</v>
      </c>
      <c r="P11" s="79">
        <f t="shared" si="0"/>
        <v>197456424</v>
      </c>
      <c r="Q11" s="85">
        <f>P11/P9*100-100</f>
        <v>10.941885120490994</v>
      </c>
      <c r="R11" s="79">
        <v>11724363</v>
      </c>
      <c r="S11" s="84">
        <f>R11/R9*100-100</f>
        <v>32.61392918924997</v>
      </c>
    </row>
    <row r="12" spans="1:19" ht="12.75">
      <c r="A12" s="78" t="s">
        <v>41</v>
      </c>
      <c r="B12" s="79">
        <v>193272413</v>
      </c>
      <c r="C12" s="85">
        <f>B12/B10*100-100</f>
        <v>10.793195368339312</v>
      </c>
      <c r="D12" s="79">
        <v>76176657</v>
      </c>
      <c r="E12" s="85">
        <f>D12/D10*100-100</f>
        <v>16.88001811735127</v>
      </c>
      <c r="F12" s="79">
        <v>37121042</v>
      </c>
      <c r="G12" s="85">
        <f>F12/F10*100-100</f>
        <v>18.64260939935029</v>
      </c>
      <c r="H12" s="79">
        <v>13810796</v>
      </c>
      <c r="I12" s="85">
        <f>H12/H10*100-100</f>
        <v>-11.984923204420667</v>
      </c>
      <c r="J12" s="79">
        <v>5182387</v>
      </c>
      <c r="K12" s="85">
        <f>J12/J10*100-100</f>
        <v>-18.061944465262087</v>
      </c>
      <c r="L12" s="79">
        <v>14068490</v>
      </c>
      <c r="M12" s="85">
        <f>L12/L10*100-100</f>
        <v>18.433605956292382</v>
      </c>
      <c r="N12" s="79">
        <v>25011167</v>
      </c>
      <c r="O12" s="85">
        <f>N12/N10*100-100</f>
        <v>17.34218236329359</v>
      </c>
      <c r="P12" s="79">
        <f t="shared" si="0"/>
        <v>218283580</v>
      </c>
      <c r="Q12" s="85">
        <f>P12/P10*100-100</f>
        <v>11.506265302391384</v>
      </c>
      <c r="R12" s="79">
        <v>12995745</v>
      </c>
      <c r="S12" s="84">
        <f>R12/R10*100-100</f>
        <v>38.92359255591822</v>
      </c>
    </row>
    <row r="13" spans="1:19" ht="12.75">
      <c r="A13" s="78" t="s">
        <v>62</v>
      </c>
      <c r="B13" s="79">
        <v>205389201</v>
      </c>
      <c r="C13" s="85">
        <f>B13/B11*100-100</f>
        <v>18.279952408186674</v>
      </c>
      <c r="D13" s="79">
        <v>84829997</v>
      </c>
      <c r="E13" s="85">
        <f>D13/D11*100-100</f>
        <v>34.75654068843866</v>
      </c>
      <c r="F13" s="79">
        <v>36904592</v>
      </c>
      <c r="G13" s="85">
        <f>F13/F11*100-100</f>
        <v>-2.531571351587374</v>
      </c>
      <c r="H13" s="79">
        <v>12076986</v>
      </c>
      <c r="I13" s="85">
        <f>H13/H11*100-100</f>
        <v>-0.8318083513558463</v>
      </c>
      <c r="J13" s="79">
        <v>5708895</v>
      </c>
      <c r="K13" s="85">
        <f>J13/J11*100-100</f>
        <v>-7.942577945480494</v>
      </c>
      <c r="L13" s="79">
        <v>20748123</v>
      </c>
      <c r="M13" s="85">
        <f>L13/L11*100-100</f>
        <v>81.70658676341748</v>
      </c>
      <c r="N13" s="79">
        <v>33794688</v>
      </c>
      <c r="O13" s="85">
        <f>N13/N11*100-100</f>
        <v>41.93632928222016</v>
      </c>
      <c r="P13" s="79">
        <f t="shared" si="0"/>
        <v>239183889</v>
      </c>
      <c r="Q13" s="85">
        <f>P13/P11*100-100</f>
        <v>21.132493010204612</v>
      </c>
      <c r="R13" s="79">
        <v>15914615</v>
      </c>
      <c r="S13" s="85">
        <f>R13/R11*100-100</f>
        <v>35.73969860878583</v>
      </c>
    </row>
    <row r="14" spans="1:19" ht="12.75">
      <c r="A14" s="78" t="s">
        <v>41</v>
      </c>
      <c r="B14" s="79">
        <v>177161401</v>
      </c>
      <c r="C14" s="85">
        <f>B14/B12*100-100</f>
        <v>-8.335908756931602</v>
      </c>
      <c r="D14" s="79">
        <v>75794235</v>
      </c>
      <c r="E14" s="85">
        <f>D14/D12*100-100</f>
        <v>-0.5020199298060533</v>
      </c>
      <c r="F14" s="79">
        <v>40407999</v>
      </c>
      <c r="G14" s="85">
        <f>F14/F12*100-100</f>
        <v>8.85470025329569</v>
      </c>
      <c r="H14" s="79">
        <v>8898167</v>
      </c>
      <c r="I14" s="85">
        <f>H14/H12*100-100</f>
        <v>-35.57093305845659</v>
      </c>
      <c r="J14" s="79">
        <v>5168143</v>
      </c>
      <c r="K14" s="85">
        <f>J14/J12*100-100</f>
        <v>-0.274854039268007</v>
      </c>
      <c r="L14" s="79">
        <v>11483811</v>
      </c>
      <c r="M14" s="85">
        <f>L14/L12*100-100</f>
        <v>-18.37211385159317</v>
      </c>
      <c r="N14" s="79">
        <v>23670504</v>
      </c>
      <c r="O14" s="85">
        <f>N14/N12*100-100</f>
        <v>-5.360257680099451</v>
      </c>
      <c r="P14" s="79">
        <f t="shared" si="0"/>
        <v>200831905</v>
      </c>
      <c r="Q14" s="85">
        <f>P14/P12*100-100</f>
        <v>-7.994955461148294</v>
      </c>
      <c r="R14" s="79">
        <v>15582539</v>
      </c>
      <c r="S14" s="85">
        <f>R14/R12*100-100</f>
        <v>19.90493042145718</v>
      </c>
    </row>
    <row r="15" spans="1:19" ht="12.75">
      <c r="A15" s="70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0"/>
    </row>
    <row r="16" spans="1:19" ht="22.5">
      <c r="A16" s="73" t="s">
        <v>2</v>
      </c>
      <c r="B16" s="80" t="s">
        <v>20</v>
      </c>
      <c r="C16" s="81" t="s">
        <v>4</v>
      </c>
      <c r="D16" s="80" t="s">
        <v>21</v>
      </c>
      <c r="E16" s="81" t="s">
        <v>4</v>
      </c>
      <c r="F16" s="80" t="s">
        <v>22</v>
      </c>
      <c r="G16" s="81" t="s">
        <v>4</v>
      </c>
      <c r="H16" s="80" t="s">
        <v>23</v>
      </c>
      <c r="I16" s="81" t="s">
        <v>4</v>
      </c>
      <c r="J16" s="80" t="s">
        <v>24</v>
      </c>
      <c r="K16" s="81" t="s">
        <v>4</v>
      </c>
      <c r="L16" s="80" t="s">
        <v>25</v>
      </c>
      <c r="M16" s="81" t="s">
        <v>4</v>
      </c>
      <c r="N16" s="80" t="s">
        <v>26</v>
      </c>
      <c r="O16" s="81" t="s">
        <v>4</v>
      </c>
      <c r="P16" s="80" t="s">
        <v>35</v>
      </c>
      <c r="Q16" s="82" t="s">
        <v>4</v>
      </c>
      <c r="R16" s="80" t="s">
        <v>28</v>
      </c>
      <c r="S16" s="83" t="s">
        <v>4</v>
      </c>
    </row>
    <row r="17" spans="1:19" ht="12.75">
      <c r="A17" s="70" t="s">
        <v>53</v>
      </c>
      <c r="B17" s="79">
        <f>B21+B22</f>
        <v>409133</v>
      </c>
      <c r="C17" s="85"/>
      <c r="D17" s="79">
        <f>D21+D22</f>
        <v>143895</v>
      </c>
      <c r="E17" s="85"/>
      <c r="F17" s="79">
        <f>F21+F22</f>
        <v>11676244</v>
      </c>
      <c r="G17" s="85"/>
      <c r="H17" s="79">
        <f>H21+H22</f>
        <v>621781</v>
      </c>
      <c r="I17" s="85"/>
      <c r="J17" s="79">
        <f>J21+J22</f>
        <v>11715434</v>
      </c>
      <c r="K17" s="85"/>
      <c r="L17" s="79">
        <f>L21+L22</f>
        <v>1738144</v>
      </c>
      <c r="M17" s="85"/>
      <c r="N17" s="79">
        <f>N21+N22</f>
        <v>91380874</v>
      </c>
      <c r="O17" s="85"/>
      <c r="P17" s="79">
        <f>P21+P22</f>
        <v>1812789</v>
      </c>
      <c r="Q17" s="85"/>
      <c r="R17" s="79">
        <f>R21+R22</f>
        <v>511434748</v>
      </c>
      <c r="S17" s="84"/>
    </row>
    <row r="18" spans="1:19" ht="12.75">
      <c r="A18" s="70" t="s">
        <v>57</v>
      </c>
      <c r="B18" s="79">
        <f>B23+B24</f>
        <v>228295</v>
      </c>
      <c r="C18" s="85">
        <f>B18/B17*100-100</f>
        <v>-44.200296725025844</v>
      </c>
      <c r="D18" s="79">
        <f>D23+D24</f>
        <v>212619</v>
      </c>
      <c r="E18" s="85">
        <f>D18/D17*100-100</f>
        <v>47.759824872302715</v>
      </c>
      <c r="F18" s="79">
        <f>F23+F24</f>
        <v>17655172</v>
      </c>
      <c r="G18" s="85">
        <f>F18/F17*100-100</f>
        <v>51.20591861560962</v>
      </c>
      <c r="H18" s="79">
        <f>H23+H24</f>
        <v>1069827</v>
      </c>
      <c r="I18" s="85">
        <f>H18/H17*100-100</f>
        <v>72.05849004713878</v>
      </c>
      <c r="J18" s="79">
        <f>J23+J24</f>
        <v>8498030</v>
      </c>
      <c r="K18" s="85">
        <f>J18/J17*100-100</f>
        <v>-27.46295186332833</v>
      </c>
      <c r="L18" s="79">
        <f>L23+L24</f>
        <v>1964864</v>
      </c>
      <c r="M18" s="85">
        <f>L18/L17*100-100</f>
        <v>13.043798442476557</v>
      </c>
      <c r="N18" s="79">
        <f>N23+N24</f>
        <v>124031302</v>
      </c>
      <c r="O18" s="85">
        <f>N18/N17*100-100</f>
        <v>35.730045654848965</v>
      </c>
      <c r="P18" s="79">
        <f>P23+P24</f>
        <v>2033784</v>
      </c>
      <c r="Q18" s="85">
        <f>P18/P17*100-100</f>
        <v>12.190883770808412</v>
      </c>
      <c r="R18" s="79">
        <f>R23+R24</f>
        <v>596154005</v>
      </c>
      <c r="S18" s="84">
        <f>R18/R17*100-100</f>
        <v>16.565017791868925</v>
      </c>
    </row>
    <row r="19" spans="1:19" ht="12.75">
      <c r="A19" s="70" t="s">
        <v>61</v>
      </c>
      <c r="B19" s="70">
        <f>B25+B26</f>
        <v>628266</v>
      </c>
      <c r="C19" s="84">
        <f>B19/B18*100-100</f>
        <v>175.19919402527432</v>
      </c>
      <c r="D19" s="70">
        <f>D25+D26</f>
        <v>302867</v>
      </c>
      <c r="E19" s="84">
        <f>D19/D18*100-100</f>
        <v>42.44587736749773</v>
      </c>
      <c r="F19" s="70">
        <f>F25+F26</f>
        <v>21531950</v>
      </c>
      <c r="G19" s="84">
        <f>F19/F18*100-100</f>
        <v>21.95831340527296</v>
      </c>
      <c r="H19" s="70">
        <f>H25+H26</f>
        <v>744812</v>
      </c>
      <c r="I19" s="84">
        <f>H19/H18*100-100</f>
        <v>-30.38014557493875</v>
      </c>
      <c r="J19" s="70">
        <f>J25+J26</f>
        <v>2336022</v>
      </c>
      <c r="K19" s="84">
        <f>J19/J18*100-100</f>
        <v>-72.51101725929422</v>
      </c>
      <c r="L19" s="70">
        <f>L25+L26</f>
        <v>2145090</v>
      </c>
      <c r="M19" s="84">
        <f>L19/L18*100-100</f>
        <v>9.172441451418507</v>
      </c>
      <c r="N19" s="70">
        <f>N25+N26</f>
        <v>139152911</v>
      </c>
      <c r="O19" s="84">
        <f>N19/N18*100-100</f>
        <v>12.191768332803605</v>
      </c>
      <c r="P19" s="70">
        <f>P25+P26</f>
        <v>1696653</v>
      </c>
      <c r="Q19" s="84">
        <f>P19/P18*100-100</f>
        <v>-16.576539101497502</v>
      </c>
      <c r="R19" s="70">
        <f>R25+R26</f>
        <v>640051519</v>
      </c>
      <c r="S19" s="84">
        <f>R19/R18*100-100</f>
        <v>7.363451999286653</v>
      </c>
    </row>
    <row r="20" spans="1:19" ht="12.75">
      <c r="A20" s="70"/>
      <c r="B20" s="79"/>
      <c r="C20" s="85"/>
      <c r="D20" s="79"/>
      <c r="E20" s="85"/>
      <c r="F20" s="79"/>
      <c r="G20" s="85"/>
      <c r="H20" s="79"/>
      <c r="I20" s="85"/>
      <c r="J20" s="79"/>
      <c r="K20" s="85"/>
      <c r="L20" s="79"/>
      <c r="M20" s="85"/>
      <c r="N20" s="79"/>
      <c r="O20" s="85"/>
      <c r="P20" s="79"/>
      <c r="Q20" s="85"/>
      <c r="R20" s="79"/>
      <c r="S20" s="84"/>
    </row>
    <row r="21" spans="1:19" ht="12.75">
      <c r="A21" s="78" t="s">
        <v>54</v>
      </c>
      <c r="B21" s="79">
        <v>289227</v>
      </c>
      <c r="C21" s="85"/>
      <c r="D21" s="79">
        <v>62339</v>
      </c>
      <c r="E21" s="85"/>
      <c r="F21" s="79">
        <v>6298495</v>
      </c>
      <c r="G21" s="85"/>
      <c r="H21" s="79">
        <v>346255</v>
      </c>
      <c r="I21" s="85"/>
      <c r="J21" s="79">
        <v>4966820</v>
      </c>
      <c r="K21" s="85"/>
      <c r="L21" s="79">
        <v>637935</v>
      </c>
      <c r="M21" s="85"/>
      <c r="N21" s="79">
        <v>45802061</v>
      </c>
      <c r="O21" s="85"/>
      <c r="P21" s="79">
        <f>679193+420654</f>
        <v>1099847</v>
      </c>
      <c r="Q21" s="85"/>
      <c r="R21" s="79">
        <f aca="true" t="shared" si="1" ref="R21:R26">P9+R9+B21+D21+F21+H21+J21+L21+N21+P21</f>
        <v>246325807</v>
      </c>
      <c r="S21" s="84"/>
    </row>
    <row r="22" spans="1:19" ht="12.75">
      <c r="A22" s="78" t="s">
        <v>41</v>
      </c>
      <c r="B22" s="79">
        <v>119906</v>
      </c>
      <c r="C22" s="85"/>
      <c r="D22" s="79">
        <v>81556</v>
      </c>
      <c r="E22" s="85"/>
      <c r="F22" s="79">
        <v>5377749</v>
      </c>
      <c r="G22" s="85"/>
      <c r="H22" s="79">
        <v>275526</v>
      </c>
      <c r="I22" s="85"/>
      <c r="J22" s="79">
        <v>6748614</v>
      </c>
      <c r="K22" s="85"/>
      <c r="L22" s="79">
        <v>1100209</v>
      </c>
      <c r="M22" s="85"/>
      <c r="N22" s="79">
        <v>45578813</v>
      </c>
      <c r="O22" s="85"/>
      <c r="P22" s="79">
        <f>493619+219323</f>
        <v>712942</v>
      </c>
      <c r="Q22" s="85"/>
      <c r="R22" s="79">
        <f t="shared" si="1"/>
        <v>265108941</v>
      </c>
      <c r="S22" s="84"/>
    </row>
    <row r="23" spans="1:19" ht="12.75">
      <c r="A23" s="78" t="s">
        <v>58</v>
      </c>
      <c r="B23" s="70">
        <v>95607</v>
      </c>
      <c r="C23" s="84">
        <f>B23/B21*100-100</f>
        <v>-66.94395751433996</v>
      </c>
      <c r="D23" s="70">
        <v>112014</v>
      </c>
      <c r="E23" s="84">
        <f>D23/D21*100-100</f>
        <v>79.68526925359726</v>
      </c>
      <c r="F23" s="70">
        <v>9667336</v>
      </c>
      <c r="G23" s="84">
        <f>F23/F21*100-100</f>
        <v>53.48644398384059</v>
      </c>
      <c r="H23" s="70">
        <v>320195</v>
      </c>
      <c r="I23" s="84">
        <f>H23/H21*100-100</f>
        <v>-7.526245108373885</v>
      </c>
      <c r="J23" s="70">
        <v>7419712</v>
      </c>
      <c r="K23" s="84">
        <f>J23/J21*100-100</f>
        <v>49.3855625933696</v>
      </c>
      <c r="L23" s="70">
        <v>1117761</v>
      </c>
      <c r="M23" s="84">
        <f>L23/L21*100-100</f>
        <v>75.21550001175669</v>
      </c>
      <c r="N23" s="70">
        <v>62384546</v>
      </c>
      <c r="O23" s="84">
        <f>N23/N21*100-100</f>
        <v>36.204669916491326</v>
      </c>
      <c r="P23" s="70">
        <f>542613+215880</f>
        <v>758493</v>
      </c>
      <c r="Q23" s="84">
        <f>P23/P21*100-100</f>
        <v>-31.036498713002814</v>
      </c>
      <c r="R23" s="79">
        <f t="shared" si="1"/>
        <v>291056451</v>
      </c>
      <c r="S23" s="84">
        <f>R23/R21*100-100</f>
        <v>18.15913831553995</v>
      </c>
    </row>
    <row r="24" spans="1:19" ht="12.75">
      <c r="A24" s="78" t="s">
        <v>41</v>
      </c>
      <c r="B24" s="70">
        <v>132688</v>
      </c>
      <c r="C24" s="84">
        <f>B24/B22*100-100</f>
        <v>10.660017013327106</v>
      </c>
      <c r="D24" s="70">
        <v>100605</v>
      </c>
      <c r="E24" s="84">
        <f>D24/D22*100-100</f>
        <v>23.356957182794645</v>
      </c>
      <c r="F24" s="70">
        <v>7987836</v>
      </c>
      <c r="G24" s="84">
        <f>F24/F22*100-100</f>
        <v>48.53493534190608</v>
      </c>
      <c r="H24" s="70">
        <v>749632</v>
      </c>
      <c r="I24" s="84">
        <f>H24/H22*100-100</f>
        <v>172.07305299681337</v>
      </c>
      <c r="J24" s="70">
        <v>1078318</v>
      </c>
      <c r="K24" s="84">
        <f>J24/J22*100-100</f>
        <v>-84.02163762811149</v>
      </c>
      <c r="L24" s="70">
        <v>847103</v>
      </c>
      <c r="M24" s="84">
        <f>L24/L22*100-100</f>
        <v>-23.005265363217347</v>
      </c>
      <c r="N24" s="70">
        <v>61646756</v>
      </c>
      <c r="O24" s="84">
        <f>N24/N22*100-100</f>
        <v>35.253096652604796</v>
      </c>
      <c r="P24" s="70">
        <f>715530+559761</f>
        <v>1275291</v>
      </c>
      <c r="Q24" s="84">
        <f>P24/P22*100-100</f>
        <v>78.87724387117046</v>
      </c>
      <c r="R24" s="79">
        <f t="shared" si="1"/>
        <v>305097554</v>
      </c>
      <c r="S24" s="84">
        <f>R24/R22*100-100</f>
        <v>15.083841702645557</v>
      </c>
    </row>
    <row r="25" spans="1:19" ht="12.75">
      <c r="A25" s="78" t="s">
        <v>62</v>
      </c>
      <c r="B25" s="70">
        <v>527201</v>
      </c>
      <c r="C25" s="85">
        <f>B25/B23*100-100</f>
        <v>451.425104856339</v>
      </c>
      <c r="D25" s="70">
        <v>132215</v>
      </c>
      <c r="E25" s="85">
        <f>D25/D23*100-100</f>
        <v>18.034352848751055</v>
      </c>
      <c r="F25" s="70">
        <v>8470239</v>
      </c>
      <c r="G25" s="85">
        <f>F25/F23*100-100</f>
        <v>-12.382904659567018</v>
      </c>
      <c r="H25" s="70">
        <v>284483</v>
      </c>
      <c r="I25" s="85">
        <f>H25/H23*100-100</f>
        <v>-11.153203516607064</v>
      </c>
      <c r="J25" s="70">
        <v>1416010</v>
      </c>
      <c r="K25" s="85">
        <f>J25/J23*100-100</f>
        <v>-80.91556653411885</v>
      </c>
      <c r="L25" s="70">
        <v>1249531</v>
      </c>
      <c r="M25" s="85">
        <f>L25/L23*100-100</f>
        <v>11.788745536836572</v>
      </c>
      <c r="N25" s="70">
        <v>67433391</v>
      </c>
      <c r="O25" s="85">
        <f>N25/N23*100-100</f>
        <v>8.093102096150545</v>
      </c>
      <c r="P25" s="70">
        <f>359892+682798</f>
        <v>1042690</v>
      </c>
      <c r="Q25" s="85">
        <f>P25/P23*100-100</f>
        <v>37.46863847128449</v>
      </c>
      <c r="R25" s="79">
        <f t="shared" si="1"/>
        <v>335654264</v>
      </c>
      <c r="S25" s="85">
        <f>R25/R23*100-100</f>
        <v>15.322736481796781</v>
      </c>
    </row>
    <row r="26" spans="1:19" ht="12.75">
      <c r="A26" s="78" t="s">
        <v>41</v>
      </c>
      <c r="B26" s="70">
        <v>101065</v>
      </c>
      <c r="C26" s="85">
        <f>B26/B24*100-100</f>
        <v>-23.832599782949472</v>
      </c>
      <c r="D26" s="70">
        <v>170652</v>
      </c>
      <c r="E26" s="85">
        <f>D26/D24*100-100</f>
        <v>69.62576412703146</v>
      </c>
      <c r="F26" s="70">
        <v>13061711</v>
      </c>
      <c r="G26" s="85">
        <f>F26/F24*100-100</f>
        <v>63.52001968993855</v>
      </c>
      <c r="H26" s="70">
        <v>460329</v>
      </c>
      <c r="I26" s="85">
        <f>H26/H24*100-100</f>
        <v>-38.59266946981986</v>
      </c>
      <c r="J26" s="70">
        <v>920012</v>
      </c>
      <c r="K26" s="85">
        <f>J26/J24*100-100</f>
        <v>-14.680826991666649</v>
      </c>
      <c r="L26" s="70">
        <v>895559</v>
      </c>
      <c r="M26" s="85">
        <f>L26/L24*100-100</f>
        <v>5.720201675593174</v>
      </c>
      <c r="N26" s="70">
        <v>71719520</v>
      </c>
      <c r="O26" s="85">
        <f>N26/N24*100-100</f>
        <v>16.33948751496348</v>
      </c>
      <c r="P26" s="70">
        <f>245850+408113</f>
        <v>653963</v>
      </c>
      <c r="Q26" s="85">
        <f>P26/P24*100-100</f>
        <v>-48.72048810820432</v>
      </c>
      <c r="R26" s="79">
        <f t="shared" si="1"/>
        <v>304397255</v>
      </c>
      <c r="S26" s="85">
        <f>R26/R24*100-100</f>
        <v>-0.2295328136258945</v>
      </c>
    </row>
    <row r="29" ht="12.75">
      <c r="A29" s="41" t="s">
        <v>60</v>
      </c>
    </row>
    <row r="30" ht="12.75">
      <c r="A30" s="41" t="s">
        <v>42</v>
      </c>
    </row>
    <row r="31" ht="12.75">
      <c r="A31" s="70" t="s">
        <v>59</v>
      </c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2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showGridLines="0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3.140625" style="41" customWidth="1"/>
    <col min="2" max="2" width="13.8515625" style="41" customWidth="1"/>
    <col min="3" max="3" width="7.140625" style="41" customWidth="1"/>
    <col min="4" max="4" width="13.8515625" style="41" customWidth="1"/>
    <col min="5" max="5" width="7.140625" style="38" customWidth="1"/>
    <col min="6" max="6" width="13.8515625" style="41" customWidth="1"/>
    <col min="7" max="7" width="7.140625" style="38" customWidth="1"/>
    <col min="8" max="8" width="12.28125" style="41" customWidth="1"/>
    <col min="9" max="9" width="7.140625" style="38" customWidth="1"/>
    <col min="10" max="10" width="12.28125" style="41" customWidth="1"/>
    <col min="11" max="11" width="7.140625" style="38" customWidth="1"/>
    <col min="12" max="12" width="12.28125" style="41" customWidth="1"/>
    <col min="13" max="13" width="7.140625" style="38" customWidth="1"/>
    <col min="14" max="14" width="12.28125" style="41" customWidth="1"/>
    <col min="15" max="15" width="7.140625" style="38" customWidth="1"/>
    <col min="16" max="16" width="12.28125" style="39" customWidth="1"/>
    <col min="17" max="17" width="7.140625" style="40" customWidth="1"/>
    <col min="18" max="18" width="13.00390625" style="41" customWidth="1"/>
    <col min="19" max="19" width="7.140625" style="38" customWidth="1"/>
    <col min="20" max="20" width="13.57421875" style="41" customWidth="1"/>
    <col min="21" max="21" width="7.140625" style="38" customWidth="1"/>
    <col min="22" max="22" width="13.00390625" style="41" customWidth="1"/>
    <col min="23" max="23" width="7.140625" style="38" customWidth="1"/>
    <col min="24" max="24" width="12.28125" style="41" customWidth="1"/>
    <col min="25" max="25" width="7.140625" style="38" customWidth="1"/>
    <col min="26" max="26" width="11.28125" style="41" customWidth="1"/>
    <col min="27" max="27" width="7.140625" style="38" customWidth="1"/>
    <col min="28" max="28" width="13.00390625" style="41" customWidth="1"/>
    <col min="29" max="29" width="7.140625" style="38" customWidth="1"/>
    <col min="30" max="30" width="12.28125" style="41" customWidth="1"/>
    <col min="31" max="31" width="7.140625" style="38" customWidth="1"/>
    <col min="32" max="32" width="13.28125" style="41" customWidth="1"/>
    <col min="33" max="33" width="7.140625" style="38" customWidth="1"/>
    <col min="34" max="34" width="13.00390625" style="41" customWidth="1"/>
    <col min="35" max="35" width="7.140625" style="38" customWidth="1"/>
    <col min="36" max="36" width="14.421875" style="41" customWidth="1"/>
    <col min="37" max="37" width="7.140625" style="38" customWidth="1"/>
    <col min="38" max="16384" width="9.140625" style="41" customWidth="1"/>
  </cols>
  <sheetData>
    <row r="1" spans="1:14" ht="15">
      <c r="A1" s="27" t="s">
        <v>0</v>
      </c>
      <c r="B1" s="35"/>
      <c r="C1" s="35"/>
      <c r="D1" s="35"/>
      <c r="E1" s="36"/>
      <c r="F1" s="35"/>
      <c r="G1" s="36"/>
      <c r="H1" s="35"/>
      <c r="I1" s="36"/>
      <c r="J1" s="35"/>
      <c r="K1" s="36"/>
      <c r="L1" s="35"/>
      <c r="M1" s="36"/>
      <c r="N1" s="37"/>
    </row>
    <row r="2" spans="1:14" ht="15">
      <c r="A2" s="42" t="s">
        <v>38</v>
      </c>
      <c r="B2" s="43"/>
      <c r="C2" s="43"/>
      <c r="D2" s="43"/>
      <c r="E2" s="44"/>
      <c r="F2" s="43"/>
      <c r="G2" s="44"/>
      <c r="H2" s="43"/>
      <c r="I2" s="44"/>
      <c r="J2" s="43"/>
      <c r="K2" s="44"/>
      <c r="L2" s="43"/>
      <c r="M2" s="44"/>
      <c r="N2" s="45"/>
    </row>
    <row r="3" spans="1:37" s="50" customFormat="1" ht="11.25">
      <c r="A3" s="46"/>
      <c r="B3" s="46"/>
      <c r="C3" s="46"/>
      <c r="D3" s="46"/>
      <c r="E3" s="47"/>
      <c r="F3" s="46"/>
      <c r="G3" s="47"/>
      <c r="H3" s="46"/>
      <c r="I3" s="47"/>
      <c r="J3" s="46"/>
      <c r="K3" s="47"/>
      <c r="L3" s="46"/>
      <c r="M3" s="47"/>
      <c r="N3" s="46"/>
      <c r="O3" s="47"/>
      <c r="P3" s="48"/>
      <c r="Q3" s="49"/>
      <c r="R3" s="48"/>
      <c r="S3" s="49"/>
      <c r="T3" s="48"/>
      <c r="U3" s="49"/>
      <c r="V3" s="48"/>
      <c r="W3" s="49"/>
      <c r="X3" s="48"/>
      <c r="Y3" s="49"/>
      <c r="Z3" s="48"/>
      <c r="AA3" s="49"/>
      <c r="AB3" s="48"/>
      <c r="AC3" s="49"/>
      <c r="AD3" s="48"/>
      <c r="AE3" s="49"/>
      <c r="AF3" s="48"/>
      <c r="AG3" s="49"/>
      <c r="AH3" s="48"/>
      <c r="AI3" s="49"/>
      <c r="AJ3" s="48"/>
      <c r="AK3" s="49"/>
    </row>
    <row r="4" spans="1:19" s="50" customFormat="1" ht="22.5">
      <c r="A4" s="51" t="s">
        <v>2</v>
      </c>
      <c r="B4" s="52" t="s">
        <v>45</v>
      </c>
      <c r="C4" s="53" t="s">
        <v>4</v>
      </c>
      <c r="D4" s="52" t="s">
        <v>5</v>
      </c>
      <c r="E4" s="53" t="s">
        <v>4</v>
      </c>
      <c r="F4" s="52" t="s">
        <v>6</v>
      </c>
      <c r="G4" s="53" t="s">
        <v>4</v>
      </c>
      <c r="H4" s="52" t="s">
        <v>7</v>
      </c>
      <c r="I4" s="53" t="s">
        <v>4</v>
      </c>
      <c r="J4" s="52" t="s">
        <v>8</v>
      </c>
      <c r="K4" s="53" t="s">
        <v>4</v>
      </c>
      <c r="L4" s="52" t="s">
        <v>9</v>
      </c>
      <c r="M4" s="53" t="s">
        <v>4</v>
      </c>
      <c r="N4" s="52" t="s">
        <v>10</v>
      </c>
      <c r="O4" s="53" t="s">
        <v>4</v>
      </c>
      <c r="P4" s="54" t="s">
        <v>11</v>
      </c>
      <c r="Q4" s="53" t="s">
        <v>4</v>
      </c>
      <c r="R4" s="55" t="s">
        <v>12</v>
      </c>
      <c r="S4" s="56" t="s">
        <v>4</v>
      </c>
    </row>
    <row r="5" spans="1:19" s="60" customFormat="1" ht="11.25">
      <c r="A5" s="57" t="s">
        <v>39</v>
      </c>
      <c r="B5" s="58">
        <f>B8+B9</f>
        <v>328183929</v>
      </c>
      <c r="C5" s="58"/>
      <c r="D5" s="58">
        <f aca="true" t="shared" si="0" ref="D5:R5">D8+D9</f>
        <v>140507785</v>
      </c>
      <c r="E5" s="58"/>
      <c r="F5" s="58">
        <f t="shared" si="0"/>
        <v>56854147</v>
      </c>
      <c r="G5" s="58"/>
      <c r="H5" s="58">
        <f t="shared" si="0"/>
        <v>21696192</v>
      </c>
      <c r="I5" s="58"/>
      <c r="J5" s="58">
        <f t="shared" si="0"/>
        <v>10431044</v>
      </c>
      <c r="K5" s="58"/>
      <c r="L5" s="58">
        <f t="shared" si="0"/>
        <v>20315048</v>
      </c>
      <c r="M5" s="58"/>
      <c r="N5" s="58">
        <f t="shared" si="0"/>
        <v>10771980</v>
      </c>
      <c r="O5" s="58"/>
      <c r="P5" s="58">
        <f t="shared" si="0"/>
        <v>14298455</v>
      </c>
      <c r="Q5" s="58"/>
      <c r="R5" s="58">
        <f t="shared" si="0"/>
        <v>23552528</v>
      </c>
      <c r="S5" s="59"/>
    </row>
    <row r="6" spans="1:19" s="60" customFormat="1" ht="11.25">
      <c r="A6" s="57" t="s">
        <v>44</v>
      </c>
      <c r="B6" s="58">
        <f>B10+B11</f>
        <v>300312378</v>
      </c>
      <c r="C6" s="71">
        <f>B6/B5*100-100</f>
        <v>-8.492661747614093</v>
      </c>
      <c r="D6" s="58">
        <f aca="true" t="shared" si="1" ref="D6:R6">D10+D11</f>
        <v>124434627</v>
      </c>
      <c r="E6" s="71">
        <f>D6/D5*100-100</f>
        <v>-11.439336261688268</v>
      </c>
      <c r="F6" s="58">
        <f t="shared" si="1"/>
        <v>53411481</v>
      </c>
      <c r="G6" s="71">
        <f>F6/F5*100-100</f>
        <v>-6.055259258396745</v>
      </c>
      <c r="H6" s="58">
        <f t="shared" si="1"/>
        <v>19769018</v>
      </c>
      <c r="I6" s="71">
        <f>H6/H5*100-100</f>
        <v>-8.882544918481557</v>
      </c>
      <c r="J6" s="58">
        <f t="shared" si="1"/>
        <v>9607560</v>
      </c>
      <c r="K6" s="71">
        <f>J6/J5*100-100</f>
        <v>-7.894550152410446</v>
      </c>
      <c r="L6" s="58">
        <f t="shared" si="1"/>
        <v>22675920</v>
      </c>
      <c r="M6" s="71">
        <f>L6/L5*100-100</f>
        <v>11.621296686082161</v>
      </c>
      <c r="N6" s="58">
        <f t="shared" si="1"/>
        <v>10226051</v>
      </c>
      <c r="O6" s="71">
        <f>N6/N5*100-100</f>
        <v>-5.068046914309164</v>
      </c>
      <c r="P6" s="58">
        <f t="shared" si="1"/>
        <v>12456351</v>
      </c>
      <c r="Q6" s="71">
        <f>P6/P5*100-100</f>
        <v>-12.88323808411468</v>
      </c>
      <c r="R6" s="58">
        <f t="shared" si="1"/>
        <v>26548370</v>
      </c>
      <c r="S6" s="71">
        <f>R6/R5*100-100</f>
        <v>12.7198320282222</v>
      </c>
    </row>
    <row r="7" spans="1:19" s="60" customFormat="1" ht="11.25">
      <c r="A7" s="57"/>
      <c r="B7" s="58"/>
      <c r="C7" s="59"/>
      <c r="D7" s="58"/>
      <c r="E7" s="59"/>
      <c r="F7" s="58"/>
      <c r="G7" s="59"/>
      <c r="H7" s="58"/>
      <c r="I7" s="59"/>
      <c r="J7" s="58"/>
      <c r="K7" s="59"/>
      <c r="L7" s="58"/>
      <c r="M7" s="59"/>
      <c r="N7" s="58"/>
      <c r="O7" s="59"/>
      <c r="P7" s="58"/>
      <c r="Q7" s="59"/>
      <c r="R7" s="58"/>
      <c r="S7" s="59"/>
    </row>
    <row r="8" spans="1:19" s="60" customFormat="1" ht="11.25">
      <c r="A8" s="65" t="s">
        <v>40</v>
      </c>
      <c r="B8" s="58">
        <v>140722918</v>
      </c>
      <c r="C8" s="59"/>
      <c r="D8" s="58">
        <v>63196260</v>
      </c>
      <c r="E8" s="59"/>
      <c r="F8" s="58">
        <v>24430038</v>
      </c>
      <c r="G8" s="59"/>
      <c r="H8" s="58">
        <v>8640068</v>
      </c>
      <c r="I8" s="59"/>
      <c r="J8" s="58">
        <v>3908184</v>
      </c>
      <c r="K8" s="59"/>
      <c r="L8" s="58">
        <v>6760351</v>
      </c>
      <c r="M8" s="59"/>
      <c r="N8" s="58">
        <v>3266050</v>
      </c>
      <c r="O8" s="59"/>
      <c r="P8" s="58">
        <v>7842296</v>
      </c>
      <c r="Q8" s="59"/>
      <c r="R8" s="58">
        <v>10905045</v>
      </c>
      <c r="S8" s="59"/>
    </row>
    <row r="9" spans="1:19" s="60" customFormat="1" ht="11.25">
      <c r="A9" s="65" t="s">
        <v>41</v>
      </c>
      <c r="B9" s="61">
        <v>187461011</v>
      </c>
      <c r="C9" s="59"/>
      <c r="D9" s="58">
        <v>77311525</v>
      </c>
      <c r="E9" s="59"/>
      <c r="F9" s="58">
        <v>32424109</v>
      </c>
      <c r="G9" s="59"/>
      <c r="H9" s="58">
        <v>13056124</v>
      </c>
      <c r="I9" s="59"/>
      <c r="J9" s="58">
        <v>6522860</v>
      </c>
      <c r="K9" s="59"/>
      <c r="L9" s="58">
        <v>13554697</v>
      </c>
      <c r="M9" s="59"/>
      <c r="N9" s="58">
        <v>7505930</v>
      </c>
      <c r="O9" s="59"/>
      <c r="P9" s="58">
        <v>6456159</v>
      </c>
      <c r="Q9" s="59"/>
      <c r="R9" s="58">
        <v>12647483</v>
      </c>
      <c r="S9" s="59"/>
    </row>
    <row r="10" spans="1:19" s="60" customFormat="1" ht="11.25">
      <c r="A10" s="65" t="s">
        <v>43</v>
      </c>
      <c r="B10" s="61">
        <v>139285845</v>
      </c>
      <c r="C10" s="59">
        <f>B10/B8*100-100</f>
        <v>-1.0212075050916667</v>
      </c>
      <c r="D10" s="58">
        <v>61139648</v>
      </c>
      <c r="E10" s="59">
        <f>D10/D8*100-100</f>
        <v>-3.2543254933124217</v>
      </c>
      <c r="F10" s="58">
        <v>23363637</v>
      </c>
      <c r="G10" s="59">
        <f>F10/F8*100-100</f>
        <v>-4.365122150035134</v>
      </c>
      <c r="H10" s="58">
        <v>8513002</v>
      </c>
      <c r="I10" s="59">
        <f>H10/H8*100-100</f>
        <v>-1.470659721659601</v>
      </c>
      <c r="J10" s="58">
        <v>5085130</v>
      </c>
      <c r="K10" s="59">
        <f>J10/J8*100-100</f>
        <v>30.11490758879316</v>
      </c>
      <c r="L10" s="58">
        <v>9037981</v>
      </c>
      <c r="M10" s="59">
        <f>L10/L8*100-100</f>
        <v>33.69100213879429</v>
      </c>
      <c r="N10" s="58">
        <v>3842295</v>
      </c>
      <c r="O10" s="59">
        <f>N10/N8*100-100</f>
        <v>17.643483718865298</v>
      </c>
      <c r="P10" s="58">
        <v>6459071</v>
      </c>
      <c r="Q10" s="59">
        <f>P10/P8*100-100</f>
        <v>-17.63801060301728</v>
      </c>
      <c r="R10" s="58">
        <v>12923517</v>
      </c>
      <c r="S10" s="59">
        <f>R10/R8*100-100</f>
        <v>18.509524719980533</v>
      </c>
    </row>
    <row r="11" spans="1:19" s="60" customFormat="1" ht="11.25">
      <c r="A11" s="65" t="s">
        <v>41</v>
      </c>
      <c r="B11" s="61">
        <v>161026533</v>
      </c>
      <c r="C11" s="59">
        <f>B11/B9*100-100</f>
        <v>-14.101320514056113</v>
      </c>
      <c r="D11" s="58">
        <v>63294979</v>
      </c>
      <c r="E11" s="59">
        <f>D11/D9*100-100</f>
        <v>-18.1299566914506</v>
      </c>
      <c r="F11" s="58">
        <v>30047844</v>
      </c>
      <c r="G11" s="59">
        <f>F11/F9*100-100</f>
        <v>-7.328697914258797</v>
      </c>
      <c r="H11" s="58">
        <v>11256016</v>
      </c>
      <c r="I11" s="59">
        <f>H11/H9*100-100</f>
        <v>-13.787460964678331</v>
      </c>
      <c r="J11" s="58">
        <v>4522430</v>
      </c>
      <c r="K11" s="59">
        <f>J11/J9*100-100</f>
        <v>-30.667989194923692</v>
      </c>
      <c r="L11" s="58">
        <v>13637939</v>
      </c>
      <c r="M11" s="59">
        <f>L11/L9*100-100</f>
        <v>0.6141192237642912</v>
      </c>
      <c r="N11" s="58">
        <v>6383756</v>
      </c>
      <c r="O11" s="59">
        <f>N11/N9*100-100</f>
        <v>-14.95049913868101</v>
      </c>
      <c r="P11" s="58">
        <v>5997280</v>
      </c>
      <c r="Q11" s="59">
        <f>P11/P9*100-100</f>
        <v>-7.1076161538153</v>
      </c>
      <c r="R11" s="58">
        <v>13624853</v>
      </c>
      <c r="S11" s="59">
        <f>R11/R9*100-100</f>
        <v>7.727782674228536</v>
      </c>
    </row>
    <row r="12" spans="1:19" s="60" customFormat="1" ht="11.25">
      <c r="A12" s="65"/>
      <c r="B12" s="61"/>
      <c r="C12" s="59"/>
      <c r="D12" s="58"/>
      <c r="E12" s="59"/>
      <c r="F12" s="58"/>
      <c r="G12" s="59"/>
      <c r="H12" s="58"/>
      <c r="I12" s="59"/>
      <c r="J12" s="58"/>
      <c r="K12" s="59"/>
      <c r="L12" s="58"/>
      <c r="M12" s="59"/>
      <c r="N12" s="58"/>
      <c r="O12" s="59"/>
      <c r="P12" s="58"/>
      <c r="Q12" s="59"/>
      <c r="R12" s="58"/>
      <c r="S12" s="59"/>
    </row>
    <row r="13" spans="1:19" s="50" customFormat="1" ht="33" customHeight="1">
      <c r="A13" s="51" t="s">
        <v>2</v>
      </c>
      <c r="B13" s="52" t="s">
        <v>45</v>
      </c>
      <c r="C13" s="53" t="s">
        <v>4</v>
      </c>
      <c r="D13" s="52" t="s">
        <v>5</v>
      </c>
      <c r="E13" s="53" t="s">
        <v>4</v>
      </c>
      <c r="F13" s="52" t="s">
        <v>6</v>
      </c>
      <c r="G13" s="53" t="s">
        <v>4</v>
      </c>
      <c r="H13" s="52" t="s">
        <v>7</v>
      </c>
      <c r="I13" s="53" t="s">
        <v>4</v>
      </c>
      <c r="J13" s="52" t="s">
        <v>8</v>
      </c>
      <c r="K13" s="53" t="s">
        <v>4</v>
      </c>
      <c r="L13" s="52" t="s">
        <v>9</v>
      </c>
      <c r="M13" s="53" t="s">
        <v>4</v>
      </c>
      <c r="N13" s="52" t="s">
        <v>10</v>
      </c>
      <c r="O13" s="53" t="s">
        <v>4</v>
      </c>
      <c r="P13" s="54" t="s">
        <v>46</v>
      </c>
      <c r="Q13" s="53" t="s">
        <v>4</v>
      </c>
      <c r="R13" s="55" t="s">
        <v>47</v>
      </c>
      <c r="S13" s="56" t="s">
        <v>4</v>
      </c>
    </row>
    <row r="14" spans="1:19" s="60" customFormat="1" ht="11.25">
      <c r="A14" s="57" t="s">
        <v>48</v>
      </c>
      <c r="B14" s="61">
        <f>B18+B19</f>
        <v>357515958</v>
      </c>
      <c r="C14" s="59">
        <f>B14/B6*100-100</f>
        <v>19.048026052392686</v>
      </c>
      <c r="D14" s="61">
        <f>D18+D19</f>
        <v>131201063</v>
      </c>
      <c r="E14" s="59">
        <f>D14/D6*100-100</f>
        <v>5.4377436274229325</v>
      </c>
      <c r="F14" s="61">
        <f>F18+F19</f>
        <v>71400725</v>
      </c>
      <c r="G14" s="59">
        <f>F14/F6*100-100</f>
        <v>33.6804815429102</v>
      </c>
      <c r="H14" s="61">
        <f>H18+H19</f>
        <v>29752040</v>
      </c>
      <c r="I14" s="59">
        <f>H14/H6*100-100</f>
        <v>50.49832014923555</v>
      </c>
      <c r="J14" s="61">
        <f>J18+J19</f>
        <v>20439534</v>
      </c>
      <c r="K14" s="59">
        <f>J14/J6*100-100</f>
        <v>112.74427638234891</v>
      </c>
      <c r="L14" s="61">
        <f>L18+L19</f>
        <v>26039046</v>
      </c>
      <c r="M14" s="59">
        <f>L14/L6*100-100</f>
        <v>14.831265942021304</v>
      </c>
      <c r="N14" s="61">
        <f>N18+N19</f>
        <v>10033212</v>
      </c>
      <c r="O14" s="59">
        <f>N14/N6*100-100</f>
        <v>-1.8857621578456758</v>
      </c>
      <c r="P14" s="61">
        <f>P18+P19</f>
        <v>15808485</v>
      </c>
      <c r="Q14" s="72" t="s">
        <v>50</v>
      </c>
      <c r="R14" s="61">
        <f>R18+R19</f>
        <v>26104086</v>
      </c>
      <c r="S14" s="72" t="s">
        <v>50</v>
      </c>
    </row>
    <row r="15" spans="1:19" s="60" customFormat="1" ht="11.25">
      <c r="A15" s="57" t="s">
        <v>52</v>
      </c>
      <c r="B15" s="61">
        <f>B21+B20</f>
        <v>290010256</v>
      </c>
      <c r="C15" s="59">
        <f>B15/B14*100-100</f>
        <v>-18.881871001685468</v>
      </c>
      <c r="D15" s="61">
        <f aca="true" t="shared" si="2" ref="D15:R15">D21+D20</f>
        <v>105836708</v>
      </c>
      <c r="E15" s="59">
        <f>D15/D14*100-100</f>
        <v>-19.332431018489544</v>
      </c>
      <c r="F15" s="61">
        <f t="shared" si="2"/>
        <v>63190509</v>
      </c>
      <c r="G15" s="59">
        <f>F15/F14*100-100</f>
        <v>-11.498785201410769</v>
      </c>
      <c r="H15" s="61">
        <f t="shared" si="2"/>
        <v>20967582</v>
      </c>
      <c r="I15" s="59">
        <f>H15/H14*100-100</f>
        <v>-29.525565305773995</v>
      </c>
      <c r="J15" s="61">
        <f t="shared" si="2"/>
        <v>16176520</v>
      </c>
      <c r="K15" s="59">
        <f>J15/J14*100-100</f>
        <v>-20.856708377010946</v>
      </c>
      <c r="L15" s="61">
        <f t="shared" si="2"/>
        <v>17583520</v>
      </c>
      <c r="M15" s="59">
        <f>L15/L14*100-100</f>
        <v>-32.47248766333452</v>
      </c>
      <c r="N15" s="61">
        <f t="shared" si="2"/>
        <v>9861800</v>
      </c>
      <c r="O15" s="59">
        <f>N15/N14*100-100</f>
        <v>-1.708445909445544</v>
      </c>
      <c r="P15" s="61">
        <f t="shared" si="2"/>
        <v>18186217</v>
      </c>
      <c r="Q15" s="59">
        <f>P15/P14*100-100</f>
        <v>15.040859386588906</v>
      </c>
      <c r="R15" s="61">
        <f t="shared" si="2"/>
        <v>35194415</v>
      </c>
      <c r="S15" s="59">
        <f>R15/R14*100-100</f>
        <v>34.82339508075478</v>
      </c>
    </row>
    <row r="16" spans="1:19" s="60" customFormat="1" ht="11.25">
      <c r="A16" s="57" t="s">
        <v>53</v>
      </c>
      <c r="B16" s="61">
        <f>B22+B23</f>
        <v>334309010</v>
      </c>
      <c r="C16" s="59">
        <f>B16/B15*100-100</f>
        <v>15.274892209329323</v>
      </c>
      <c r="D16" s="61">
        <f>D22+D23</f>
        <v>115817630</v>
      </c>
      <c r="E16" s="59">
        <f>D16/D15*100-100</f>
        <v>9.430491734493486</v>
      </c>
      <c r="F16" s="61">
        <f>F22+F23</f>
        <v>74278964</v>
      </c>
      <c r="G16" s="59">
        <f>F16/F15*100-100</f>
        <v>17.547658937198946</v>
      </c>
      <c r="H16" s="61">
        <f>H22+H23</f>
        <v>26767946</v>
      </c>
      <c r="I16" s="59">
        <f>H16/H15*100-100</f>
        <v>27.66348547009379</v>
      </c>
      <c r="J16" s="61">
        <f>J22+J23</f>
        <v>13028818</v>
      </c>
      <c r="K16" s="59">
        <f>J16/J15*100-100</f>
        <v>-19.458462017788747</v>
      </c>
      <c r="L16" s="61">
        <f>L22+L23</f>
        <v>20839540</v>
      </c>
      <c r="M16" s="59">
        <f>L16/L15*100-100</f>
        <v>18.517452705715343</v>
      </c>
      <c r="N16" s="61">
        <f>N22+N23</f>
        <v>10445364</v>
      </c>
      <c r="O16" s="59">
        <f>N16/N15*100-100</f>
        <v>5.917418726804442</v>
      </c>
      <c r="P16" s="61">
        <f>P22+P23</f>
        <v>17359665</v>
      </c>
      <c r="Q16" s="59">
        <f>P16/P15*100-100</f>
        <v>-4.5449364208070335</v>
      </c>
      <c r="R16" s="61">
        <f>R22+R23</f>
        <v>40267779</v>
      </c>
      <c r="S16" s="59">
        <f>R16/R15*100-100</f>
        <v>14.415253101948139</v>
      </c>
    </row>
    <row r="17" spans="1:19" s="60" customFormat="1" ht="11.25">
      <c r="A17" s="57"/>
      <c r="B17" s="61"/>
      <c r="C17" s="59"/>
      <c r="D17" s="58"/>
      <c r="E17" s="59"/>
      <c r="F17" s="58"/>
      <c r="G17" s="59"/>
      <c r="H17" s="58"/>
      <c r="I17" s="59"/>
      <c r="J17" s="58"/>
      <c r="K17" s="59"/>
      <c r="L17" s="58"/>
      <c r="M17" s="59"/>
      <c r="N17" s="58"/>
      <c r="O17" s="59"/>
      <c r="P17" s="58"/>
      <c r="Q17" s="59"/>
      <c r="R17" s="58"/>
      <c r="S17" s="59"/>
    </row>
    <row r="18" spans="1:19" s="60" customFormat="1" ht="11.25">
      <c r="A18" s="65" t="s">
        <v>49</v>
      </c>
      <c r="B18" s="61">
        <v>174775499</v>
      </c>
      <c r="C18" s="59">
        <f>B18/B10*100-100</f>
        <v>25.47972767799915</v>
      </c>
      <c r="D18" s="58">
        <v>60258087</v>
      </c>
      <c r="E18" s="59">
        <f>D18/D10*100-100</f>
        <v>-1.4418810523737449</v>
      </c>
      <c r="F18" s="58">
        <v>33996498</v>
      </c>
      <c r="G18" s="59">
        <f>F18/F10*100-100</f>
        <v>45.510298760419886</v>
      </c>
      <c r="H18" s="58">
        <v>14734172</v>
      </c>
      <c r="I18" s="59">
        <f>H18/H10*100-100</f>
        <v>73.07845105639586</v>
      </c>
      <c r="J18" s="58">
        <v>10632085</v>
      </c>
      <c r="K18" s="59">
        <f>J18/J10*100-100</f>
        <v>109.08187204653566</v>
      </c>
      <c r="L18" s="58">
        <v>13685990</v>
      </c>
      <c r="M18" s="59">
        <f>L18/L10*100-100</f>
        <v>51.42751461858572</v>
      </c>
      <c r="N18" s="58">
        <v>4979392</v>
      </c>
      <c r="O18" s="59">
        <f>N18/N10*100-100</f>
        <v>29.594213874780564</v>
      </c>
      <c r="P18" s="58">
        <v>9425769</v>
      </c>
      <c r="Q18" s="72" t="s">
        <v>50</v>
      </c>
      <c r="R18" s="58">
        <v>13102819</v>
      </c>
      <c r="S18" s="72" t="s">
        <v>50</v>
      </c>
    </row>
    <row r="19" spans="1:19" s="60" customFormat="1" ht="11.25">
      <c r="A19" s="65" t="s">
        <v>41</v>
      </c>
      <c r="B19" s="61">
        <v>182740459</v>
      </c>
      <c r="C19" s="59">
        <f>B19/B11*100-100</f>
        <v>13.484688265628876</v>
      </c>
      <c r="D19" s="58">
        <v>70942976</v>
      </c>
      <c r="E19" s="59">
        <f>D19/D11*100-100</f>
        <v>12.083102199939106</v>
      </c>
      <c r="F19" s="58">
        <v>37404227</v>
      </c>
      <c r="G19" s="59">
        <f>F19/F11*100-100</f>
        <v>24.482232402431265</v>
      </c>
      <c r="H19" s="58">
        <v>15017868</v>
      </c>
      <c r="I19" s="59">
        <f>H19/H11*100-100</f>
        <v>33.42081247929997</v>
      </c>
      <c r="J19" s="58">
        <v>9807449</v>
      </c>
      <c r="K19" s="59">
        <f>J19/J11*100-100</f>
        <v>116.86237266248455</v>
      </c>
      <c r="L19" s="58">
        <v>12353056</v>
      </c>
      <c r="M19" s="59">
        <f>L19/L11*100-100</f>
        <v>-9.42138691190803</v>
      </c>
      <c r="N19" s="58">
        <v>5053820</v>
      </c>
      <c r="O19" s="59">
        <f>N19/N11*100-100</f>
        <v>-20.83312708067163</v>
      </c>
      <c r="P19" s="58">
        <v>6382716</v>
      </c>
      <c r="Q19" s="72" t="s">
        <v>50</v>
      </c>
      <c r="R19" s="58">
        <v>13001267</v>
      </c>
      <c r="S19" s="72" t="s">
        <v>50</v>
      </c>
    </row>
    <row r="20" spans="1:19" s="60" customFormat="1" ht="11.25">
      <c r="A20" s="65" t="s">
        <v>51</v>
      </c>
      <c r="B20" s="61">
        <v>154205945</v>
      </c>
      <c r="C20" s="59">
        <f>B20/B18*100-100</f>
        <v>-11.769129035643616</v>
      </c>
      <c r="D20" s="58">
        <v>56675050</v>
      </c>
      <c r="E20" s="59">
        <f>D20/D18*100-100</f>
        <v>-5.946151260991741</v>
      </c>
      <c r="F20" s="58">
        <v>34595741</v>
      </c>
      <c r="G20" s="59">
        <f>F20/F18*100-100</f>
        <v>1.7626609658441907</v>
      </c>
      <c r="H20" s="58">
        <v>12088797</v>
      </c>
      <c r="I20" s="59">
        <f>H20/H18*100-100</f>
        <v>-17.954011939048897</v>
      </c>
      <c r="J20" s="58">
        <v>7873029</v>
      </c>
      <c r="K20" s="59">
        <f>J20/J18*100-100</f>
        <v>-25.95028162397122</v>
      </c>
      <c r="L20" s="58">
        <v>9914093</v>
      </c>
      <c r="M20" s="59">
        <f>L20/L18*100-100</f>
        <v>-27.56027879605348</v>
      </c>
      <c r="N20" s="58">
        <v>3600235</v>
      </c>
      <c r="O20" s="59">
        <f>N20/N18*100-100</f>
        <v>-27.69729718005732</v>
      </c>
      <c r="P20" s="58">
        <v>10191346</v>
      </c>
      <c r="Q20" s="72">
        <f>P20/P18*100-100</f>
        <v>8.122170191100594</v>
      </c>
      <c r="R20" s="58">
        <v>16103323</v>
      </c>
      <c r="S20" s="72">
        <f>R20/R18*100-100</f>
        <v>22.899682885034125</v>
      </c>
    </row>
    <row r="21" spans="1:19" s="60" customFormat="1" ht="11.25">
      <c r="A21" s="65" t="s">
        <v>41</v>
      </c>
      <c r="B21" s="61">
        <v>135804311</v>
      </c>
      <c r="C21" s="59">
        <f>B21/B19*100-100</f>
        <v>-25.684595659245872</v>
      </c>
      <c r="D21" s="58">
        <v>49161658</v>
      </c>
      <c r="E21" s="59">
        <f>D21/D19*100-100</f>
        <v>-30.702571597785806</v>
      </c>
      <c r="F21" s="58">
        <v>28594768</v>
      </c>
      <c r="G21" s="59">
        <f>F21/F19*100-100</f>
        <v>-23.552041324099548</v>
      </c>
      <c r="H21" s="58">
        <v>8878785</v>
      </c>
      <c r="I21" s="59">
        <f>H21/H19*100-100</f>
        <v>-40.87852550042389</v>
      </c>
      <c r="J21" s="58">
        <v>8303491</v>
      </c>
      <c r="K21" s="59">
        <f>J21/J19*100-100</f>
        <v>-15.334854150146484</v>
      </c>
      <c r="L21" s="58">
        <v>7669427</v>
      </c>
      <c r="M21" s="59">
        <f>L21/L19*100-100</f>
        <v>-37.91473947823114</v>
      </c>
      <c r="N21" s="58">
        <v>6261565</v>
      </c>
      <c r="O21" s="59">
        <f>N21/N19*100-100</f>
        <v>23.89766552825388</v>
      </c>
      <c r="P21" s="58">
        <v>7994871</v>
      </c>
      <c r="Q21" s="59">
        <f>P21/P19*100-100</f>
        <v>25.258134624821167</v>
      </c>
      <c r="R21" s="58">
        <v>19091092</v>
      </c>
      <c r="S21" s="59">
        <f>R21/R19*100-100</f>
        <v>46.84024257020491</v>
      </c>
    </row>
    <row r="22" spans="1:19" s="60" customFormat="1" ht="11.25">
      <c r="A22" s="65" t="s">
        <v>54</v>
      </c>
      <c r="B22" s="61">
        <v>159864711</v>
      </c>
      <c r="C22" s="59">
        <f>B22/B20*100-100</f>
        <v>3.669615980110237</v>
      </c>
      <c r="D22" s="58">
        <v>50642540</v>
      </c>
      <c r="E22" s="59">
        <f>D22/D20*100-100</f>
        <v>-10.64403119185603</v>
      </c>
      <c r="F22" s="58">
        <v>42990844</v>
      </c>
      <c r="G22" s="59">
        <f>F22/F20*100-100</f>
        <v>24.266290466216645</v>
      </c>
      <c r="H22" s="58">
        <v>11076548</v>
      </c>
      <c r="I22" s="59">
        <f>H22/H20*100-100</f>
        <v>-8.373446919490831</v>
      </c>
      <c r="J22" s="58">
        <v>6704056</v>
      </c>
      <c r="K22" s="59">
        <f>J22/J20*100-100</f>
        <v>-14.847817783981228</v>
      </c>
      <c r="L22" s="58">
        <v>8960741</v>
      </c>
      <c r="M22" s="59">
        <f>L22/L20*100-100</f>
        <v>-9.616129281821344</v>
      </c>
      <c r="N22" s="58">
        <v>4811138</v>
      </c>
      <c r="O22" s="59">
        <f>N22/N20*100-100</f>
        <v>33.633998891739026</v>
      </c>
      <c r="P22" s="58">
        <v>8045509</v>
      </c>
      <c r="Q22" s="59">
        <f>P22/P20*100-100</f>
        <v>-21.055481778363713</v>
      </c>
      <c r="R22" s="58">
        <v>18912608</v>
      </c>
      <c r="S22" s="59">
        <f>R22/R20*100-100</f>
        <v>17.445374473330745</v>
      </c>
    </row>
    <row r="23" spans="1:19" s="60" customFormat="1" ht="11.25">
      <c r="A23" s="65" t="s">
        <v>41</v>
      </c>
      <c r="B23" s="61">
        <v>174444299</v>
      </c>
      <c r="C23" s="59">
        <f>B23/B21*100-100</f>
        <v>28.452696173982275</v>
      </c>
      <c r="D23" s="58">
        <v>65175090</v>
      </c>
      <c r="E23" s="59">
        <f>D23/D21*100-100</f>
        <v>32.573010454610795</v>
      </c>
      <c r="F23" s="58">
        <v>31288120</v>
      </c>
      <c r="G23" s="59">
        <f>F23/F21*100-100</f>
        <v>9.419037776421192</v>
      </c>
      <c r="H23" s="58">
        <v>15691398</v>
      </c>
      <c r="I23" s="59">
        <f>H23/H21*100-100</f>
        <v>76.72911327394459</v>
      </c>
      <c r="J23" s="58">
        <v>6324762</v>
      </c>
      <c r="K23" s="59">
        <f>J23/J21*100-100</f>
        <v>-23.830085442375974</v>
      </c>
      <c r="L23" s="58">
        <v>11878799</v>
      </c>
      <c r="M23" s="59">
        <f>L23/L21*100-100</f>
        <v>54.88509115478902</v>
      </c>
      <c r="N23" s="58">
        <v>5634226</v>
      </c>
      <c r="O23" s="59">
        <f>N23/N21*100-100</f>
        <v>-10.018885055094046</v>
      </c>
      <c r="P23" s="58">
        <v>9314156</v>
      </c>
      <c r="Q23" s="59">
        <f>P23/P21*100-100</f>
        <v>16.501642115301166</v>
      </c>
      <c r="R23" s="58">
        <v>21355171</v>
      </c>
      <c r="S23" s="59">
        <f>R23/R21*100-100</f>
        <v>11.859347804724834</v>
      </c>
    </row>
    <row r="24" spans="1:38" s="65" customFormat="1" ht="12.75">
      <c r="A24"/>
      <c r="B24" s="62"/>
      <c r="C24" s="63"/>
      <c r="D24" s="62"/>
      <c r="E24" s="63"/>
      <c r="F24" s="62"/>
      <c r="G24" s="63"/>
      <c r="H24" s="62"/>
      <c r="I24" s="63"/>
      <c r="J24" s="62"/>
      <c r="K24" s="63"/>
      <c r="L24" s="62"/>
      <c r="M24" s="63"/>
      <c r="N24" s="62"/>
      <c r="O24" s="63"/>
      <c r="P24" s="62"/>
      <c r="Q24" s="63"/>
      <c r="R24" s="62"/>
      <c r="S24" s="72"/>
      <c r="T24" s="62"/>
      <c r="U24" s="63"/>
      <c r="V24" s="62"/>
      <c r="W24" s="63"/>
      <c r="X24" s="62"/>
      <c r="Y24" s="63"/>
      <c r="Z24" s="62"/>
      <c r="AA24" s="63"/>
      <c r="AB24" s="62"/>
      <c r="AC24" s="63"/>
      <c r="AD24" s="62"/>
      <c r="AE24" s="63"/>
      <c r="AF24" s="62"/>
      <c r="AG24" s="63"/>
      <c r="AH24" s="62"/>
      <c r="AI24" s="63"/>
      <c r="AJ24" s="62"/>
      <c r="AK24" s="63"/>
      <c r="AL24" s="64"/>
    </row>
    <row r="25" spans="1:38" s="65" customFormat="1" ht="22.5">
      <c r="A25" s="51" t="s">
        <v>2</v>
      </c>
      <c r="B25" s="52" t="s">
        <v>20</v>
      </c>
      <c r="C25" s="56" t="s">
        <v>4</v>
      </c>
      <c r="D25" s="52" t="s">
        <v>21</v>
      </c>
      <c r="E25" s="56" t="s">
        <v>4</v>
      </c>
      <c r="F25" s="66" t="s">
        <v>22</v>
      </c>
      <c r="G25" s="56" t="s">
        <v>4</v>
      </c>
      <c r="H25" s="52" t="s">
        <v>23</v>
      </c>
      <c r="I25" s="56" t="s">
        <v>4</v>
      </c>
      <c r="J25" s="52" t="s">
        <v>24</v>
      </c>
      <c r="K25" s="56" t="s">
        <v>4</v>
      </c>
      <c r="L25" s="52" t="s">
        <v>25</v>
      </c>
      <c r="M25" s="56" t="s">
        <v>4</v>
      </c>
      <c r="N25" s="52" t="s">
        <v>26</v>
      </c>
      <c r="O25" s="56" t="s">
        <v>4</v>
      </c>
      <c r="P25" s="52" t="s">
        <v>35</v>
      </c>
      <c r="Q25" s="53" t="s">
        <v>4</v>
      </c>
      <c r="R25" s="52" t="s">
        <v>28</v>
      </c>
      <c r="S25" s="67" t="s">
        <v>4</v>
      </c>
      <c r="T25" s="62"/>
      <c r="U25" s="63"/>
      <c r="V25" s="62"/>
      <c r="W25" s="63"/>
      <c r="X25" s="62"/>
      <c r="Y25" s="63"/>
      <c r="Z25" s="62"/>
      <c r="AA25" s="63"/>
      <c r="AB25" s="62"/>
      <c r="AC25" s="63"/>
      <c r="AD25" s="62"/>
      <c r="AE25" s="63"/>
      <c r="AF25" s="62"/>
      <c r="AG25" s="63"/>
      <c r="AH25" s="62"/>
      <c r="AI25" s="63"/>
      <c r="AJ25" s="62"/>
      <c r="AK25" s="63"/>
      <c r="AL25" s="64"/>
    </row>
    <row r="26" spans="1:38" s="65" customFormat="1" ht="11.25">
      <c r="A26" s="57" t="s">
        <v>39</v>
      </c>
      <c r="B26" s="62">
        <f>B32+B33</f>
        <v>526979</v>
      </c>
      <c r="C26" s="62"/>
      <c r="D26" s="62">
        <f>D32+D33</f>
        <v>29241</v>
      </c>
      <c r="E26" s="62"/>
      <c r="F26" s="62">
        <f>F32+F33</f>
        <v>25598334</v>
      </c>
      <c r="G26" s="62"/>
      <c r="H26" s="62">
        <f>H32+H33</f>
        <v>483539</v>
      </c>
      <c r="I26" s="62"/>
      <c r="J26" s="62">
        <f>J32+J33</f>
        <v>2099097</v>
      </c>
      <c r="K26" s="62"/>
      <c r="L26" s="62">
        <f>L32+L33</f>
        <v>2606076</v>
      </c>
      <c r="M26" s="62"/>
      <c r="N26" s="62">
        <f>N32+N33</f>
        <v>53803372</v>
      </c>
      <c r="O26" s="62"/>
      <c r="P26" s="62">
        <f>P32+P33</f>
        <v>346118</v>
      </c>
      <c r="Q26" s="62"/>
      <c r="R26" s="62">
        <f>R32+R33</f>
        <v>451527668</v>
      </c>
      <c r="S26" s="59"/>
      <c r="T26" s="62"/>
      <c r="U26" s="63"/>
      <c r="V26" s="62"/>
      <c r="W26" s="63"/>
      <c r="X26" s="62"/>
      <c r="Y26" s="63"/>
      <c r="Z26" s="62"/>
      <c r="AA26" s="63"/>
      <c r="AB26" s="62"/>
      <c r="AC26" s="63"/>
      <c r="AD26" s="62"/>
      <c r="AE26" s="63"/>
      <c r="AF26" s="62"/>
      <c r="AG26" s="63"/>
      <c r="AH26" s="62"/>
      <c r="AI26" s="63"/>
      <c r="AJ26" s="62"/>
      <c r="AK26" s="63"/>
      <c r="AL26" s="64"/>
    </row>
    <row r="27" spans="1:38" s="65" customFormat="1" ht="11.25">
      <c r="A27" s="57" t="s">
        <v>44</v>
      </c>
      <c r="B27" s="62">
        <f>B34+B35</f>
        <v>403383</v>
      </c>
      <c r="C27" s="71">
        <f>B27/B26*100-100</f>
        <v>-23.45368601025848</v>
      </c>
      <c r="D27" s="62">
        <f aca="true" t="shared" si="3" ref="D27:R27">D34+D35</f>
        <v>240357</v>
      </c>
      <c r="E27" s="71">
        <f>D27/D26*100-100</f>
        <v>721.9862521801581</v>
      </c>
      <c r="F27" s="62">
        <f t="shared" si="3"/>
        <v>21408634</v>
      </c>
      <c r="G27" s="71">
        <f>F27/F26*100-100</f>
        <v>-16.367080763927845</v>
      </c>
      <c r="H27" s="62">
        <f t="shared" si="3"/>
        <v>3155225</v>
      </c>
      <c r="I27" s="71">
        <f>H27/H26*100-100</f>
        <v>552.5275107075128</v>
      </c>
      <c r="J27" s="62">
        <f t="shared" si="3"/>
        <v>2719954</v>
      </c>
      <c r="K27" s="71">
        <f>J27/J26*100-100</f>
        <v>29.577337302659203</v>
      </c>
      <c r="L27" s="62">
        <f t="shared" si="3"/>
        <v>1118694</v>
      </c>
      <c r="M27" s="71">
        <f>L27/L26*100-100</f>
        <v>-57.07362333255055</v>
      </c>
      <c r="N27" s="62">
        <f t="shared" si="3"/>
        <v>41410059</v>
      </c>
      <c r="O27" s="71">
        <f>N27/N26*100-100</f>
        <v>-23.034454048716498</v>
      </c>
      <c r="P27" s="62">
        <f t="shared" si="3"/>
        <v>797778</v>
      </c>
      <c r="Q27" s="71">
        <f>P27/P26*100-100</f>
        <v>130.49306883779522</v>
      </c>
      <c r="R27" s="62">
        <f t="shared" si="3"/>
        <v>410571183</v>
      </c>
      <c r="S27" s="71">
        <f>R27/R26*100-100</f>
        <v>-9.070647914315629</v>
      </c>
      <c r="T27" s="62"/>
      <c r="U27" s="63"/>
      <c r="V27" s="62"/>
      <c r="W27" s="63"/>
      <c r="X27" s="62"/>
      <c r="Y27" s="63"/>
      <c r="Z27" s="62"/>
      <c r="AA27" s="63"/>
      <c r="AB27" s="62"/>
      <c r="AC27" s="63"/>
      <c r="AD27" s="62"/>
      <c r="AE27" s="63"/>
      <c r="AF27" s="62"/>
      <c r="AG27" s="63"/>
      <c r="AH27" s="62"/>
      <c r="AI27" s="63"/>
      <c r="AJ27" s="62"/>
      <c r="AK27" s="63"/>
      <c r="AL27" s="64"/>
    </row>
    <row r="28" spans="1:38" s="65" customFormat="1" ht="11.25">
      <c r="A28" s="57" t="s">
        <v>48</v>
      </c>
      <c r="B28" s="62">
        <f>B36+B37</f>
        <v>456399</v>
      </c>
      <c r="C28" s="71">
        <f>B28/B27*100-100</f>
        <v>13.142844393541637</v>
      </c>
      <c r="D28" s="62">
        <f>D36+D37</f>
        <v>86652</v>
      </c>
      <c r="E28" s="71">
        <f>D28/D27*100-100</f>
        <v>-63.94862641820293</v>
      </c>
      <c r="F28" s="62">
        <f>F36+F37</f>
        <v>15729673</v>
      </c>
      <c r="G28" s="71">
        <f>F28/F27*100-100</f>
        <v>-26.526498607991527</v>
      </c>
      <c r="H28" s="62">
        <f>H36+H37</f>
        <v>1034546</v>
      </c>
      <c r="I28" s="71">
        <f>H28/H27*100-100</f>
        <v>-67.21165685489942</v>
      </c>
      <c r="J28" s="62">
        <f>J36+J37</f>
        <v>5761978</v>
      </c>
      <c r="K28" s="71">
        <f>J28/J27*100-100</f>
        <v>111.84100907588879</v>
      </c>
      <c r="L28" s="62">
        <f>L36+L37</f>
        <v>1548981</v>
      </c>
      <c r="M28" s="71">
        <f>L28/L27*100-100</f>
        <v>38.46333313667546</v>
      </c>
      <c r="N28" s="62">
        <f>N36+N37</f>
        <v>53180450</v>
      </c>
      <c r="O28" s="71">
        <f>N28/N27*100-100</f>
        <v>28.423989929596587</v>
      </c>
      <c r="P28" s="62">
        <f>P36+P37</f>
        <v>507036</v>
      </c>
      <c r="Q28" s="71">
        <f>P28/P27*100-100</f>
        <v>-36.44397313538352</v>
      </c>
      <c r="R28" s="62">
        <f>R36+R37</f>
        <v>477734244</v>
      </c>
      <c r="S28" s="71">
        <f>R28/R27*100-100</f>
        <v>16.35844496178389</v>
      </c>
      <c r="T28" s="62"/>
      <c r="U28" s="63"/>
      <c r="V28" s="62"/>
      <c r="W28" s="63"/>
      <c r="X28" s="62"/>
      <c r="Y28" s="63"/>
      <c r="Z28" s="62"/>
      <c r="AA28" s="63"/>
      <c r="AB28" s="62"/>
      <c r="AC28" s="63"/>
      <c r="AD28" s="62"/>
      <c r="AE28" s="63"/>
      <c r="AF28" s="62"/>
      <c r="AG28" s="63"/>
      <c r="AH28" s="62"/>
      <c r="AI28" s="63"/>
      <c r="AJ28" s="62"/>
      <c r="AK28" s="63"/>
      <c r="AL28" s="64"/>
    </row>
    <row r="29" spans="1:38" s="65" customFormat="1" ht="11.25">
      <c r="A29" s="57" t="s">
        <v>52</v>
      </c>
      <c r="B29" s="62">
        <f>B39+B38</f>
        <v>555174</v>
      </c>
      <c r="C29" s="71">
        <f>B29/B28*100-100</f>
        <v>21.642247244187658</v>
      </c>
      <c r="D29" s="62">
        <f>D39+D38</f>
        <v>159552</v>
      </c>
      <c r="E29" s="71">
        <f>D29/D28*100-100</f>
        <v>84.12962193601993</v>
      </c>
      <c r="F29" s="62">
        <f>F39+F38</f>
        <v>13575370</v>
      </c>
      <c r="G29" s="71">
        <f>F29/F28*100-100</f>
        <v>-13.69579011591658</v>
      </c>
      <c r="H29" s="62">
        <f>H39+H38</f>
        <v>598964</v>
      </c>
      <c r="I29" s="71">
        <f>H29/H28*100-100</f>
        <v>-42.103686061325455</v>
      </c>
      <c r="J29" s="62">
        <f>J39+J38</f>
        <v>11486370</v>
      </c>
      <c r="K29" s="71">
        <f>J29/J28*100-100</f>
        <v>99.34768928308995</v>
      </c>
      <c r="L29" s="62">
        <f>L39+L38</f>
        <v>1183115</v>
      </c>
      <c r="M29" s="71">
        <f>L29/L28*100-100</f>
        <v>-23.61978616910085</v>
      </c>
      <c r="N29" s="62">
        <f>N39+N38</f>
        <v>67220351</v>
      </c>
      <c r="O29" s="71">
        <f>N29/N28*100-100</f>
        <v>26.400493038325166</v>
      </c>
      <c r="P29" s="62">
        <f>P39+P38</f>
        <v>1528387</v>
      </c>
      <c r="Q29" s="71">
        <f>P29/P28*100-100</f>
        <v>201.43559826126744</v>
      </c>
      <c r="R29" s="62">
        <f>R39+R38</f>
        <v>439698171</v>
      </c>
      <c r="S29" s="71">
        <f>R29/R28*100-100</f>
        <v>-7.961763988599486</v>
      </c>
      <c r="T29" s="62"/>
      <c r="U29" s="63"/>
      <c r="V29" s="62"/>
      <c r="W29" s="63"/>
      <c r="X29" s="62"/>
      <c r="Y29" s="63"/>
      <c r="Z29" s="62"/>
      <c r="AA29" s="63"/>
      <c r="AB29" s="62"/>
      <c r="AC29" s="63"/>
      <c r="AD29" s="62"/>
      <c r="AE29" s="63"/>
      <c r="AF29" s="62"/>
      <c r="AG29" s="63"/>
      <c r="AH29" s="62"/>
      <c r="AI29" s="63"/>
      <c r="AJ29" s="62"/>
      <c r="AK29" s="63"/>
      <c r="AL29" s="64"/>
    </row>
    <row r="30" spans="1:38" s="65" customFormat="1" ht="11.25">
      <c r="A30" s="57" t="s">
        <v>53</v>
      </c>
      <c r="B30" s="62">
        <f>B40+B41</f>
        <v>409133</v>
      </c>
      <c r="C30" s="71">
        <f>B30/B29*100-100</f>
        <v>-26.30544658071163</v>
      </c>
      <c r="D30" s="62">
        <f>D40+D41</f>
        <v>143895</v>
      </c>
      <c r="E30" s="71">
        <f>D30/D29*100-100</f>
        <v>-9.81310168471721</v>
      </c>
      <c r="F30" s="62">
        <f>F40+F41</f>
        <v>11676244</v>
      </c>
      <c r="G30" s="71">
        <f>F30/F29*100-100</f>
        <v>-13.989497155510307</v>
      </c>
      <c r="H30" s="62">
        <f>H40+H41</f>
        <v>621781</v>
      </c>
      <c r="I30" s="71">
        <f>H30/H29*100-100</f>
        <v>3.809410916181946</v>
      </c>
      <c r="J30" s="62">
        <f>J40+J41</f>
        <v>11715434</v>
      </c>
      <c r="K30" s="71">
        <f>J30/J29*100-100</f>
        <v>1.9942244590762925</v>
      </c>
      <c r="L30" s="62">
        <f>L40+L41</f>
        <v>1738144</v>
      </c>
      <c r="M30" s="71">
        <f>L30/L29*100-100</f>
        <v>46.91251484428818</v>
      </c>
      <c r="N30" s="62">
        <f>N40+N41</f>
        <v>91380874</v>
      </c>
      <c r="O30" s="71">
        <f>N30/N29*100-100</f>
        <v>35.94227438651728</v>
      </c>
      <c r="P30" s="62">
        <f>P40+P41</f>
        <v>1812789</v>
      </c>
      <c r="Q30" s="71">
        <f>P30/P29*100-100</f>
        <v>18.60798344921804</v>
      </c>
      <c r="R30" s="62">
        <f>R40+R41</f>
        <v>511434748</v>
      </c>
      <c r="S30" s="71">
        <f>R30/R29*100-100</f>
        <v>16.31495915410575</v>
      </c>
      <c r="T30" s="62"/>
      <c r="U30" s="63"/>
      <c r="V30" s="62"/>
      <c r="W30" s="63"/>
      <c r="X30" s="62"/>
      <c r="Y30" s="63"/>
      <c r="Z30" s="62"/>
      <c r="AA30" s="63"/>
      <c r="AB30" s="62"/>
      <c r="AC30" s="63"/>
      <c r="AD30" s="62"/>
      <c r="AE30" s="63"/>
      <c r="AF30" s="62"/>
      <c r="AG30" s="63"/>
      <c r="AH30" s="62"/>
      <c r="AI30" s="63"/>
      <c r="AJ30" s="62"/>
      <c r="AK30" s="63"/>
      <c r="AL30" s="64"/>
    </row>
    <row r="31" spans="1:38" s="65" customFormat="1" ht="11.25">
      <c r="A31" s="57"/>
      <c r="B31" s="62"/>
      <c r="C31" s="59"/>
      <c r="D31" s="62"/>
      <c r="E31" s="59"/>
      <c r="F31" s="62"/>
      <c r="G31" s="59"/>
      <c r="H31" s="62"/>
      <c r="I31" s="59"/>
      <c r="J31" s="62"/>
      <c r="K31" s="59"/>
      <c r="L31" s="62"/>
      <c r="M31" s="59"/>
      <c r="N31" s="62"/>
      <c r="O31" s="59"/>
      <c r="P31" s="62"/>
      <c r="Q31" s="59"/>
      <c r="R31" s="68"/>
      <c r="S31" s="59"/>
      <c r="T31" s="62"/>
      <c r="U31" s="63"/>
      <c r="V31" s="62"/>
      <c r="W31" s="63"/>
      <c r="X31" s="62"/>
      <c r="Y31" s="63"/>
      <c r="Z31" s="62"/>
      <c r="AA31" s="63"/>
      <c r="AB31" s="62"/>
      <c r="AC31" s="63"/>
      <c r="AD31" s="62"/>
      <c r="AE31" s="63"/>
      <c r="AF31" s="62"/>
      <c r="AG31" s="63"/>
      <c r="AH31" s="62"/>
      <c r="AI31" s="63"/>
      <c r="AJ31" s="62"/>
      <c r="AK31" s="63"/>
      <c r="AL31" s="64"/>
    </row>
    <row r="32" spans="1:38" s="65" customFormat="1" ht="11.25">
      <c r="A32" s="65" t="s">
        <v>40</v>
      </c>
      <c r="B32" s="62">
        <v>258377</v>
      </c>
      <c r="C32" s="59"/>
      <c r="D32" s="62">
        <v>14507</v>
      </c>
      <c r="E32" s="59"/>
      <c r="F32" s="62">
        <v>16130218</v>
      </c>
      <c r="G32" s="59"/>
      <c r="H32" s="62">
        <v>372270</v>
      </c>
      <c r="I32" s="59"/>
      <c r="J32" s="62">
        <v>1450026</v>
      </c>
      <c r="K32" s="59"/>
      <c r="L32" s="62">
        <v>1608793</v>
      </c>
      <c r="M32" s="59"/>
      <c r="N32" s="62">
        <v>27339394</v>
      </c>
      <c r="O32" s="59"/>
      <c r="P32" s="62">
        <v>110650</v>
      </c>
      <c r="Q32" s="59"/>
      <c r="R32" s="68">
        <v>206754494</v>
      </c>
      <c r="S32" s="59"/>
      <c r="T32" s="62"/>
      <c r="U32" s="63"/>
      <c r="V32" s="62"/>
      <c r="W32" s="63"/>
      <c r="X32" s="62"/>
      <c r="Y32" s="63"/>
      <c r="Z32" s="62"/>
      <c r="AA32" s="63"/>
      <c r="AB32" s="62"/>
      <c r="AC32" s="63"/>
      <c r="AD32" s="62"/>
      <c r="AE32" s="63"/>
      <c r="AF32" s="62"/>
      <c r="AG32" s="63"/>
      <c r="AH32" s="62"/>
      <c r="AI32" s="63"/>
      <c r="AJ32" s="62"/>
      <c r="AK32" s="63"/>
      <c r="AL32" s="64"/>
    </row>
    <row r="33" spans="1:38" s="65" customFormat="1" ht="11.25">
      <c r="A33" s="65" t="s">
        <v>41</v>
      </c>
      <c r="B33" s="62">
        <v>268602</v>
      </c>
      <c r="C33" s="59"/>
      <c r="D33" s="62">
        <v>14734</v>
      </c>
      <c r="E33" s="59"/>
      <c r="F33" s="62">
        <v>9468116</v>
      </c>
      <c r="G33" s="59"/>
      <c r="H33" s="62">
        <v>111269</v>
      </c>
      <c r="I33" s="59"/>
      <c r="J33" s="62">
        <v>649071</v>
      </c>
      <c r="K33" s="59"/>
      <c r="L33" s="62">
        <v>997283</v>
      </c>
      <c r="M33" s="59"/>
      <c r="N33" s="62">
        <v>26463978</v>
      </c>
      <c r="O33" s="59"/>
      <c r="P33" s="62">
        <v>235468</v>
      </c>
      <c r="Q33" s="59"/>
      <c r="R33" s="68">
        <v>244773174</v>
      </c>
      <c r="S33" s="59"/>
      <c r="T33" s="62"/>
      <c r="U33" s="63"/>
      <c r="V33" s="62"/>
      <c r="W33" s="63"/>
      <c r="X33" s="62"/>
      <c r="Y33" s="63"/>
      <c r="Z33" s="62"/>
      <c r="AA33" s="63"/>
      <c r="AB33" s="62"/>
      <c r="AC33" s="63"/>
      <c r="AD33" s="62"/>
      <c r="AE33" s="63"/>
      <c r="AF33" s="62"/>
      <c r="AG33" s="63"/>
      <c r="AH33" s="62"/>
      <c r="AI33" s="63"/>
      <c r="AJ33" s="62"/>
      <c r="AK33" s="63"/>
      <c r="AL33" s="64"/>
    </row>
    <row r="34" spans="1:38" s="65" customFormat="1" ht="11.25">
      <c r="A34" s="65" t="s">
        <v>43</v>
      </c>
      <c r="B34" s="62">
        <v>211866</v>
      </c>
      <c r="C34" s="59">
        <f aca="true" t="shared" si="4" ref="C34:C41">B34/B32*100-100</f>
        <v>-18.001215278449706</v>
      </c>
      <c r="D34" s="62">
        <v>30419</v>
      </c>
      <c r="E34" s="59">
        <f aca="true" t="shared" si="5" ref="E34:E41">D34/D32*100-100</f>
        <v>109.68497966498933</v>
      </c>
      <c r="F34" s="62">
        <v>11431234</v>
      </c>
      <c r="G34" s="59">
        <f aca="true" t="shared" si="6" ref="G34:G41">F34/F32*100-100</f>
        <v>-29.131559164296476</v>
      </c>
      <c r="H34" s="62">
        <v>653435</v>
      </c>
      <c r="I34" s="59">
        <f aca="true" t="shared" si="7" ref="I34:I41">H34/H32*100-100</f>
        <v>75.52717113922691</v>
      </c>
      <c r="J34" s="62">
        <v>1368868</v>
      </c>
      <c r="K34" s="59">
        <f aca="true" t="shared" si="8" ref="K34:K41">J34/J32*100-100</f>
        <v>-5.5970030882204895</v>
      </c>
      <c r="L34" s="62">
        <v>444525</v>
      </c>
      <c r="M34" s="59">
        <f aca="true" t="shared" si="9" ref="M34:M41">L34/L32*100-100</f>
        <v>-72.36903691152311</v>
      </c>
      <c r="N34" s="62">
        <v>25196359</v>
      </c>
      <c r="O34" s="59">
        <f aca="true" t="shared" si="10" ref="O34:O41">N34/N32*100-100</f>
        <v>-7.838633877546812</v>
      </c>
      <c r="P34" s="62">
        <v>429024</v>
      </c>
      <c r="Q34" s="59">
        <f aca="true" t="shared" si="11" ref="Q34:Q41">P34/P32*100-100</f>
        <v>287.73068233167646</v>
      </c>
      <c r="R34" s="68">
        <f>SUM(R10,P10,P34,N34,L34,J34,H34,F34,D34,B34,B10)</f>
        <v>198434163</v>
      </c>
      <c r="S34" s="59">
        <f aca="true" t="shared" si="12" ref="S34:S41">R34/R32*100-100</f>
        <v>-4.024256420757652</v>
      </c>
      <c r="T34" s="62"/>
      <c r="U34" s="63"/>
      <c r="V34" s="62"/>
      <c r="W34" s="63"/>
      <c r="X34" s="62"/>
      <c r="Y34" s="63"/>
      <c r="Z34" s="62"/>
      <c r="AA34" s="63"/>
      <c r="AB34" s="62"/>
      <c r="AC34" s="63"/>
      <c r="AD34" s="62"/>
      <c r="AE34" s="63"/>
      <c r="AF34" s="62"/>
      <c r="AG34" s="63"/>
      <c r="AH34" s="62"/>
      <c r="AI34" s="63"/>
      <c r="AJ34" s="62"/>
      <c r="AK34" s="63"/>
      <c r="AL34" s="64"/>
    </row>
    <row r="35" spans="1:38" s="65" customFormat="1" ht="11.25">
      <c r="A35" s="65" t="s">
        <v>41</v>
      </c>
      <c r="B35" s="62">
        <v>191517</v>
      </c>
      <c r="C35" s="59">
        <f t="shared" si="4"/>
        <v>-28.698594947170903</v>
      </c>
      <c r="D35" s="62">
        <v>209938</v>
      </c>
      <c r="E35" s="59">
        <f t="shared" si="5"/>
        <v>1324.8540790009502</v>
      </c>
      <c r="F35" s="62">
        <v>9977400</v>
      </c>
      <c r="G35" s="59">
        <f t="shared" si="6"/>
        <v>5.378937055693029</v>
      </c>
      <c r="H35" s="62">
        <v>2501790</v>
      </c>
      <c r="I35" s="59">
        <f t="shared" si="7"/>
        <v>2148.416000862774</v>
      </c>
      <c r="J35" s="62">
        <v>1351086</v>
      </c>
      <c r="K35" s="59">
        <f t="shared" si="8"/>
        <v>108.1568888457503</v>
      </c>
      <c r="L35" s="62">
        <v>674169</v>
      </c>
      <c r="M35" s="59">
        <f t="shared" si="9"/>
        <v>-32.399429249270256</v>
      </c>
      <c r="N35" s="62">
        <v>16213700</v>
      </c>
      <c r="O35" s="59">
        <f t="shared" si="10"/>
        <v>-38.73294483542875</v>
      </c>
      <c r="P35" s="62">
        <v>368754</v>
      </c>
      <c r="Q35" s="59">
        <f t="shared" si="11"/>
        <v>56.60471911257582</v>
      </c>
      <c r="R35" s="68">
        <v>212137020</v>
      </c>
      <c r="S35" s="59">
        <f t="shared" si="12"/>
        <v>-13.33322335396116</v>
      </c>
      <c r="T35" s="62"/>
      <c r="U35" s="63"/>
      <c r="V35" s="62"/>
      <c r="W35" s="63"/>
      <c r="X35" s="62"/>
      <c r="Y35" s="63"/>
      <c r="Z35" s="62"/>
      <c r="AA35" s="63"/>
      <c r="AB35" s="62"/>
      <c r="AC35" s="63"/>
      <c r="AD35" s="62"/>
      <c r="AE35" s="63"/>
      <c r="AF35" s="62"/>
      <c r="AG35" s="63"/>
      <c r="AH35" s="62"/>
      <c r="AI35" s="63"/>
      <c r="AJ35" s="62"/>
      <c r="AK35" s="63"/>
      <c r="AL35" s="64"/>
    </row>
    <row r="36" spans="1:38" s="65" customFormat="1" ht="11.25">
      <c r="A36" s="65" t="s">
        <v>49</v>
      </c>
      <c r="B36" s="62">
        <v>273508</v>
      </c>
      <c r="C36" s="59">
        <f t="shared" si="4"/>
        <v>29.094805207064837</v>
      </c>
      <c r="D36" s="62">
        <v>33876</v>
      </c>
      <c r="E36" s="59">
        <f t="shared" si="5"/>
        <v>11.364607646536712</v>
      </c>
      <c r="F36" s="62">
        <v>9745058</v>
      </c>
      <c r="G36" s="59">
        <f t="shared" si="6"/>
        <v>-14.750603478154673</v>
      </c>
      <c r="H36" s="62">
        <v>373997</v>
      </c>
      <c r="I36" s="59">
        <f t="shared" si="7"/>
        <v>-42.764467774147384</v>
      </c>
      <c r="J36" s="62">
        <v>1934010</v>
      </c>
      <c r="K36" s="59">
        <f t="shared" si="8"/>
        <v>41.28535402975305</v>
      </c>
      <c r="L36" s="62">
        <v>661040</v>
      </c>
      <c r="M36" s="59">
        <f t="shared" si="9"/>
        <v>48.707046847758846</v>
      </c>
      <c r="N36" s="62">
        <v>28021541</v>
      </c>
      <c r="O36" s="59">
        <f t="shared" si="10"/>
        <v>11.212659733892494</v>
      </c>
      <c r="P36" s="62">
        <v>337768</v>
      </c>
      <c r="Q36" s="59">
        <f t="shared" si="11"/>
        <v>-21.270604907883936</v>
      </c>
      <c r="R36" s="68">
        <v>238684885</v>
      </c>
      <c r="S36" s="59">
        <f t="shared" si="12"/>
        <v>20.284169515709863</v>
      </c>
      <c r="T36" s="62"/>
      <c r="U36" s="63"/>
      <c r="V36" s="62"/>
      <c r="W36" s="63"/>
      <c r="X36" s="62"/>
      <c r="Y36" s="63"/>
      <c r="Z36" s="62"/>
      <c r="AA36" s="63"/>
      <c r="AB36" s="62"/>
      <c r="AC36" s="63"/>
      <c r="AD36" s="62"/>
      <c r="AE36" s="63"/>
      <c r="AF36" s="62"/>
      <c r="AG36" s="63"/>
      <c r="AH36" s="62"/>
      <c r="AI36" s="63"/>
      <c r="AJ36" s="62"/>
      <c r="AK36" s="63"/>
      <c r="AL36" s="64"/>
    </row>
    <row r="37" spans="1:38" s="65" customFormat="1" ht="12" customHeight="1">
      <c r="A37" s="65" t="s">
        <v>41</v>
      </c>
      <c r="B37" s="62">
        <v>182891</v>
      </c>
      <c r="C37" s="59">
        <f t="shared" si="4"/>
        <v>-4.504038805954565</v>
      </c>
      <c r="D37" s="62">
        <v>52776</v>
      </c>
      <c r="E37" s="59">
        <f t="shared" si="5"/>
        <v>-74.86114948222809</v>
      </c>
      <c r="F37" s="62">
        <v>5984615</v>
      </c>
      <c r="G37" s="59">
        <f t="shared" si="6"/>
        <v>-40.01829133842484</v>
      </c>
      <c r="H37" s="62">
        <v>660549</v>
      </c>
      <c r="I37" s="59">
        <f t="shared" si="7"/>
        <v>-73.59694458767522</v>
      </c>
      <c r="J37" s="62">
        <v>3827968</v>
      </c>
      <c r="K37" s="59">
        <f t="shared" si="8"/>
        <v>183.3252657491825</v>
      </c>
      <c r="L37" s="62">
        <v>887941</v>
      </c>
      <c r="M37" s="59">
        <f t="shared" si="9"/>
        <v>31.708963182822117</v>
      </c>
      <c r="N37" s="62">
        <v>25158909</v>
      </c>
      <c r="O37" s="59">
        <f t="shared" si="10"/>
        <v>55.17068281761718</v>
      </c>
      <c r="P37" s="62">
        <v>169268</v>
      </c>
      <c r="Q37" s="59">
        <f t="shared" si="11"/>
        <v>-54.09731148679065</v>
      </c>
      <c r="R37" s="68">
        <v>239049359</v>
      </c>
      <c r="S37" s="59">
        <f t="shared" si="12"/>
        <v>12.686300109240719</v>
      </c>
      <c r="T37" s="62"/>
      <c r="U37" s="63"/>
      <c r="V37" s="62"/>
      <c r="W37" s="63"/>
      <c r="X37" s="62"/>
      <c r="Y37" s="63"/>
      <c r="Z37" s="62"/>
      <c r="AA37" s="63"/>
      <c r="AB37" s="62"/>
      <c r="AC37" s="63"/>
      <c r="AD37" s="62"/>
      <c r="AE37" s="63"/>
      <c r="AF37" s="62"/>
      <c r="AG37" s="63"/>
      <c r="AH37" s="62"/>
      <c r="AI37" s="63"/>
      <c r="AJ37" s="62"/>
      <c r="AK37" s="63"/>
      <c r="AL37" s="64"/>
    </row>
    <row r="38" spans="1:38" s="65" customFormat="1" ht="12" customHeight="1">
      <c r="A38" s="65" t="s">
        <v>51</v>
      </c>
      <c r="B38" s="62">
        <v>386794</v>
      </c>
      <c r="C38" s="59">
        <f t="shared" si="4"/>
        <v>41.41962940754934</v>
      </c>
      <c r="D38" s="62">
        <v>69669</v>
      </c>
      <c r="E38" s="59">
        <f t="shared" si="5"/>
        <v>105.65887353878853</v>
      </c>
      <c r="F38" s="62">
        <v>6645340</v>
      </c>
      <c r="G38" s="59">
        <f t="shared" si="6"/>
        <v>-31.808102116990995</v>
      </c>
      <c r="H38" s="62">
        <v>392170</v>
      </c>
      <c r="I38" s="59">
        <f t="shared" si="7"/>
        <v>4.859129886068601</v>
      </c>
      <c r="J38" s="62">
        <v>3946851</v>
      </c>
      <c r="K38" s="59">
        <f t="shared" si="8"/>
        <v>104.07603890362509</v>
      </c>
      <c r="L38" s="62">
        <v>526427</v>
      </c>
      <c r="M38" s="59">
        <f t="shared" si="9"/>
        <v>-20.363820646254382</v>
      </c>
      <c r="N38" s="62">
        <v>30908378</v>
      </c>
      <c r="O38" s="59">
        <f t="shared" si="10"/>
        <v>10.302206434685374</v>
      </c>
      <c r="P38" s="62">
        <f>375886+212287</f>
        <v>588173</v>
      </c>
      <c r="Q38" s="59">
        <f t="shared" si="11"/>
        <v>74.13520522962506</v>
      </c>
      <c r="R38" s="68">
        <f>B20+P20+R20+B38+D38+F38+H38+J38+L38+N38+P38</f>
        <v>223964416</v>
      </c>
      <c r="S38" s="59">
        <f t="shared" si="12"/>
        <v>-6.167323498511436</v>
      </c>
      <c r="T38" s="62"/>
      <c r="U38" s="63"/>
      <c r="V38" s="62"/>
      <c r="W38" s="63"/>
      <c r="X38" s="62"/>
      <c r="Y38" s="63"/>
      <c r="Z38" s="62"/>
      <c r="AA38" s="63"/>
      <c r="AB38" s="62"/>
      <c r="AC38" s="63"/>
      <c r="AD38" s="62"/>
      <c r="AE38" s="63"/>
      <c r="AF38" s="62"/>
      <c r="AG38" s="63"/>
      <c r="AH38" s="62"/>
      <c r="AI38" s="63"/>
      <c r="AJ38" s="62"/>
      <c r="AK38" s="63"/>
      <c r="AL38" s="64"/>
    </row>
    <row r="39" spans="1:38" s="65" customFormat="1" ht="12" customHeight="1">
      <c r="A39" s="65" t="s">
        <v>41</v>
      </c>
      <c r="B39" s="62">
        <v>168380</v>
      </c>
      <c r="C39" s="59">
        <f t="shared" si="4"/>
        <v>-7.934234051976318</v>
      </c>
      <c r="D39" s="62">
        <v>89883</v>
      </c>
      <c r="E39" s="59">
        <f t="shared" si="5"/>
        <v>70.31036834924967</v>
      </c>
      <c r="F39" s="62">
        <v>6930030</v>
      </c>
      <c r="G39" s="59">
        <f t="shared" si="6"/>
        <v>15.797423894435994</v>
      </c>
      <c r="H39" s="62">
        <v>206794</v>
      </c>
      <c r="I39" s="59">
        <f t="shared" si="7"/>
        <v>-68.69361697618193</v>
      </c>
      <c r="J39" s="62">
        <v>7539519</v>
      </c>
      <c r="K39" s="59">
        <f t="shared" si="8"/>
        <v>96.95877812980675</v>
      </c>
      <c r="L39" s="62">
        <v>656688</v>
      </c>
      <c r="M39" s="59">
        <f t="shared" si="9"/>
        <v>-26.043734887790976</v>
      </c>
      <c r="N39" s="62">
        <v>36311973</v>
      </c>
      <c r="O39" s="59">
        <f t="shared" si="10"/>
        <v>44.33047553850605</v>
      </c>
      <c r="P39" s="62">
        <f>186131+754083</f>
        <v>940214</v>
      </c>
      <c r="Q39" s="59">
        <f t="shared" si="11"/>
        <v>455.4587990642059</v>
      </c>
      <c r="R39" s="68">
        <f>B21+P21+R21+B39+D39+F39+H39+J39+L39+N39+P39</f>
        <v>215733755</v>
      </c>
      <c r="S39" s="59">
        <f t="shared" si="12"/>
        <v>-9.75346852948475</v>
      </c>
      <c r="T39" s="62"/>
      <c r="U39" s="63"/>
      <c r="V39" s="62"/>
      <c r="W39" s="63"/>
      <c r="X39" s="62"/>
      <c r="Y39" s="63"/>
      <c r="Z39" s="62"/>
      <c r="AA39" s="63"/>
      <c r="AB39" s="62"/>
      <c r="AC39" s="63"/>
      <c r="AD39" s="62"/>
      <c r="AE39" s="63"/>
      <c r="AF39" s="62"/>
      <c r="AG39" s="63"/>
      <c r="AH39" s="62"/>
      <c r="AI39" s="63"/>
      <c r="AJ39" s="62"/>
      <c r="AK39" s="63"/>
      <c r="AL39" s="64"/>
    </row>
    <row r="40" spans="1:38" s="65" customFormat="1" ht="12" customHeight="1">
      <c r="A40" s="65" t="s">
        <v>54</v>
      </c>
      <c r="B40" s="62">
        <v>289227</v>
      </c>
      <c r="C40" s="59">
        <f t="shared" si="4"/>
        <v>-25.224538126237732</v>
      </c>
      <c r="D40" s="62">
        <v>62339</v>
      </c>
      <c r="E40" s="59">
        <f t="shared" si="5"/>
        <v>-10.52117871650232</v>
      </c>
      <c r="F40" s="62">
        <v>6298495</v>
      </c>
      <c r="G40" s="59">
        <f t="shared" si="6"/>
        <v>-5.219371770293165</v>
      </c>
      <c r="H40" s="62">
        <v>346255</v>
      </c>
      <c r="I40" s="59">
        <f t="shared" si="7"/>
        <v>-11.707932784251724</v>
      </c>
      <c r="J40" s="62">
        <v>4966820</v>
      </c>
      <c r="K40" s="59">
        <f t="shared" si="8"/>
        <v>25.842602114951887</v>
      </c>
      <c r="L40" s="62">
        <v>637935</v>
      </c>
      <c r="M40" s="59">
        <f t="shared" si="9"/>
        <v>21.182044234053336</v>
      </c>
      <c r="N40" s="62">
        <v>45802061</v>
      </c>
      <c r="O40" s="59">
        <f t="shared" si="10"/>
        <v>48.186556408751045</v>
      </c>
      <c r="P40" s="62">
        <f>420654+679193</f>
        <v>1099847</v>
      </c>
      <c r="Q40" s="59">
        <f t="shared" si="11"/>
        <v>86.99379264264087</v>
      </c>
      <c r="R40" s="68">
        <f>B22+P22+R22+B40+D40+F40+H40+J40+L40+N40+P40</f>
        <v>246325807</v>
      </c>
      <c r="S40" s="59">
        <f t="shared" si="12"/>
        <v>9.984349924588003</v>
      </c>
      <c r="T40" s="62"/>
      <c r="U40" s="63"/>
      <c r="V40" s="62"/>
      <c r="W40" s="63"/>
      <c r="X40" s="62"/>
      <c r="Y40" s="63"/>
      <c r="Z40" s="62"/>
      <c r="AA40" s="63"/>
      <c r="AB40" s="62"/>
      <c r="AC40" s="63"/>
      <c r="AD40" s="62"/>
      <c r="AE40" s="63"/>
      <c r="AF40" s="62"/>
      <c r="AG40" s="63"/>
      <c r="AH40" s="62"/>
      <c r="AI40" s="63"/>
      <c r="AJ40" s="62"/>
      <c r="AK40" s="63"/>
      <c r="AL40" s="64"/>
    </row>
    <row r="41" spans="1:38" s="65" customFormat="1" ht="12" customHeight="1">
      <c r="A41" s="65" t="s">
        <v>41</v>
      </c>
      <c r="B41" s="62">
        <v>119906</v>
      </c>
      <c r="C41" s="59">
        <f t="shared" si="4"/>
        <v>-28.788454685829663</v>
      </c>
      <c r="D41" s="62">
        <v>81556</v>
      </c>
      <c r="E41" s="59">
        <f t="shared" si="5"/>
        <v>-9.26426576772026</v>
      </c>
      <c r="F41" s="62">
        <v>5377749</v>
      </c>
      <c r="G41" s="59">
        <f t="shared" si="6"/>
        <v>-22.39934026259627</v>
      </c>
      <c r="H41" s="62">
        <v>275526</v>
      </c>
      <c r="I41" s="59">
        <f t="shared" si="7"/>
        <v>33.23694111047709</v>
      </c>
      <c r="J41" s="62">
        <v>6748614</v>
      </c>
      <c r="K41" s="59">
        <f t="shared" si="8"/>
        <v>-10.490125431078553</v>
      </c>
      <c r="L41" s="62">
        <v>1100209</v>
      </c>
      <c r="M41" s="59">
        <f t="shared" si="9"/>
        <v>67.53907487269447</v>
      </c>
      <c r="N41" s="62">
        <v>45578813</v>
      </c>
      <c r="O41" s="59">
        <f t="shared" si="10"/>
        <v>25.520067444421144</v>
      </c>
      <c r="P41" s="62">
        <f>219323+493619</f>
        <v>712942</v>
      </c>
      <c r="Q41" s="59">
        <f t="shared" si="11"/>
        <v>-24.172369269123834</v>
      </c>
      <c r="R41" s="68">
        <f>B23+P23+R23+B41+D41+F41+H41+J41+L41+N41+P41</f>
        <v>265108941</v>
      </c>
      <c r="S41" s="59">
        <f t="shared" si="12"/>
        <v>22.8870933989908</v>
      </c>
      <c r="T41" s="62"/>
      <c r="U41" s="63"/>
      <c r="V41" s="62"/>
      <c r="W41" s="63"/>
      <c r="X41" s="62"/>
      <c r="Y41" s="63"/>
      <c r="Z41" s="62"/>
      <c r="AA41" s="63"/>
      <c r="AB41" s="62"/>
      <c r="AC41" s="63"/>
      <c r="AD41" s="62"/>
      <c r="AE41" s="63"/>
      <c r="AF41" s="62"/>
      <c r="AG41" s="63"/>
      <c r="AH41" s="62"/>
      <c r="AI41" s="63"/>
      <c r="AJ41" s="62"/>
      <c r="AK41" s="63"/>
      <c r="AL41" s="64"/>
    </row>
    <row r="42" spans="1:38" s="65" customFormat="1" ht="11.25">
      <c r="A42" s="60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58"/>
      <c r="O42" s="59"/>
      <c r="P42" s="58"/>
      <c r="Q42" s="59"/>
      <c r="R42" s="68"/>
      <c r="S42" s="59"/>
      <c r="T42" s="62"/>
      <c r="U42" s="63"/>
      <c r="V42" s="62"/>
      <c r="W42" s="63"/>
      <c r="X42" s="62"/>
      <c r="Y42" s="63"/>
      <c r="Z42" s="62"/>
      <c r="AA42" s="63"/>
      <c r="AB42" s="62"/>
      <c r="AC42" s="63"/>
      <c r="AD42" s="62"/>
      <c r="AE42" s="63"/>
      <c r="AF42" s="62"/>
      <c r="AG42" s="63"/>
      <c r="AH42" s="62"/>
      <c r="AI42" s="63"/>
      <c r="AJ42" s="62"/>
      <c r="AK42" s="63"/>
      <c r="AL42" s="64"/>
    </row>
    <row r="43" spans="1:19" ht="11.25">
      <c r="A43" s="65"/>
      <c r="B43" s="62"/>
      <c r="C43" s="63"/>
      <c r="D43" s="62"/>
      <c r="E43" s="63"/>
      <c r="F43" s="62"/>
      <c r="G43" s="63"/>
      <c r="H43" s="62"/>
      <c r="I43" s="63"/>
      <c r="J43" s="62"/>
      <c r="K43" s="63"/>
      <c r="L43" s="62"/>
      <c r="M43" s="63"/>
      <c r="N43" s="62"/>
      <c r="O43" s="63"/>
      <c r="P43" s="62"/>
      <c r="Q43" s="63"/>
      <c r="R43" s="62"/>
      <c r="S43" s="63"/>
    </row>
    <row r="44" spans="1:37" ht="11.25">
      <c r="A44" s="69"/>
      <c r="B44" s="69"/>
      <c r="E44" s="41"/>
      <c r="G44" s="41"/>
      <c r="I44" s="41"/>
      <c r="K44" s="41"/>
      <c r="M44" s="41"/>
      <c r="O44" s="41"/>
      <c r="Q44" s="41"/>
      <c r="R44" s="70"/>
      <c r="S44" s="41"/>
      <c r="U44" s="41"/>
      <c r="W44" s="41"/>
      <c r="Y44" s="41"/>
      <c r="AA44" s="41"/>
      <c r="AC44" s="41"/>
      <c r="AE44" s="41"/>
      <c r="AG44" s="41"/>
      <c r="AI44" s="41"/>
      <c r="AK44" s="41"/>
    </row>
    <row r="45" spans="1:3" ht="11.25">
      <c r="A45" s="69"/>
      <c r="B45" s="69"/>
      <c r="C45" s="69"/>
    </row>
    <row r="46" ht="11.25">
      <c r="A46" s="41" t="s">
        <v>29</v>
      </c>
    </row>
    <row r="47" ht="11.25">
      <c r="A47" s="41" t="s">
        <v>42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8" r:id="rId2"/>
  <headerFooter alignWithMargins="0">
    <oddFooter>&amp;C&amp;F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zoomScalePageLayoutView="0" workbookViewId="0" topLeftCell="A1">
      <selection activeCell="C29" sqref="C29"/>
    </sheetView>
  </sheetViews>
  <sheetFormatPr defaultColWidth="9.140625" defaultRowHeight="12.75"/>
  <cols>
    <col min="1" max="1" width="13.140625" style="41" customWidth="1"/>
    <col min="2" max="2" width="13.8515625" style="41" customWidth="1"/>
    <col min="3" max="3" width="7.140625" style="41" customWidth="1"/>
    <col min="4" max="4" width="13.8515625" style="41" customWidth="1"/>
    <col min="5" max="5" width="7.140625" style="38" customWidth="1"/>
    <col min="6" max="6" width="13.8515625" style="41" customWidth="1"/>
    <col min="7" max="7" width="7.140625" style="38" customWidth="1"/>
    <col min="8" max="8" width="12.28125" style="41" customWidth="1"/>
    <col min="9" max="9" width="7.140625" style="38" customWidth="1"/>
    <col min="10" max="10" width="12.28125" style="41" customWidth="1"/>
    <col min="11" max="11" width="7.140625" style="38" customWidth="1"/>
    <col min="12" max="12" width="12.28125" style="41" customWidth="1"/>
    <col min="13" max="13" width="7.140625" style="38" customWidth="1"/>
    <col min="14" max="14" width="12.28125" style="41" customWidth="1"/>
    <col min="15" max="15" width="7.140625" style="38" customWidth="1"/>
    <col min="16" max="16" width="12.28125" style="39" customWidth="1"/>
    <col min="17" max="17" width="7.140625" style="40" customWidth="1"/>
    <col min="18" max="18" width="13.00390625" style="41" customWidth="1"/>
    <col min="19" max="19" width="7.140625" style="38" customWidth="1"/>
    <col min="20" max="20" width="13.57421875" style="41" customWidth="1"/>
    <col min="21" max="21" width="7.140625" style="38" customWidth="1"/>
    <col min="22" max="22" width="13.00390625" style="41" customWidth="1"/>
    <col min="23" max="23" width="7.140625" style="38" customWidth="1"/>
    <col min="24" max="24" width="12.28125" style="41" customWidth="1"/>
    <col min="25" max="25" width="7.140625" style="38" customWidth="1"/>
    <col min="26" max="26" width="11.28125" style="41" customWidth="1"/>
    <col min="27" max="27" width="7.140625" style="38" customWidth="1"/>
    <col min="28" max="28" width="13.00390625" style="41" customWidth="1"/>
    <col min="29" max="29" width="7.140625" style="38" customWidth="1"/>
    <col min="30" max="30" width="12.28125" style="41" customWidth="1"/>
    <col min="31" max="31" width="7.140625" style="38" customWidth="1"/>
    <col min="32" max="32" width="13.28125" style="41" customWidth="1"/>
    <col min="33" max="33" width="7.140625" style="38" customWidth="1"/>
    <col min="34" max="34" width="13.00390625" style="41" customWidth="1"/>
    <col min="35" max="35" width="7.140625" style="38" customWidth="1"/>
    <col min="36" max="36" width="14.421875" style="41" customWidth="1"/>
    <col min="37" max="37" width="7.140625" style="38" customWidth="1"/>
    <col min="38" max="16384" width="9.140625" style="41" customWidth="1"/>
  </cols>
  <sheetData>
    <row r="1" spans="1:14" ht="15">
      <c r="A1" s="27" t="s">
        <v>0</v>
      </c>
      <c r="B1" s="35"/>
      <c r="C1" s="35"/>
      <c r="D1" s="35"/>
      <c r="E1" s="36"/>
      <c r="F1" s="35"/>
      <c r="G1" s="36"/>
      <c r="H1" s="35"/>
      <c r="I1" s="36"/>
      <c r="J1" s="35"/>
      <c r="K1" s="36"/>
      <c r="L1" s="35"/>
      <c r="M1" s="36"/>
      <c r="N1" s="37"/>
    </row>
    <row r="2" spans="1:14" ht="15">
      <c r="A2" s="42" t="s">
        <v>32</v>
      </c>
      <c r="B2" s="43"/>
      <c r="C2" s="43"/>
      <c r="D2" s="43"/>
      <c r="E2" s="44"/>
      <c r="F2" s="43"/>
      <c r="G2" s="44"/>
      <c r="H2" s="43"/>
      <c r="I2" s="44"/>
      <c r="J2" s="43"/>
      <c r="K2" s="44"/>
      <c r="L2" s="43"/>
      <c r="M2" s="44"/>
      <c r="N2" s="45"/>
    </row>
    <row r="3" spans="1:37" s="50" customFormat="1" ht="11.25">
      <c r="A3" s="46"/>
      <c r="B3" s="46"/>
      <c r="C3" s="46"/>
      <c r="D3" s="46"/>
      <c r="E3" s="47"/>
      <c r="F3" s="46"/>
      <c r="G3" s="47"/>
      <c r="H3" s="46"/>
      <c r="I3" s="47"/>
      <c r="J3" s="46"/>
      <c r="K3" s="47"/>
      <c r="L3" s="46"/>
      <c r="M3" s="47"/>
      <c r="N3" s="46"/>
      <c r="O3" s="47"/>
      <c r="P3" s="48"/>
      <c r="Q3" s="49"/>
      <c r="R3" s="48"/>
      <c r="S3" s="49"/>
      <c r="T3" s="48"/>
      <c r="U3" s="49"/>
      <c r="V3" s="48"/>
      <c r="W3" s="49"/>
      <c r="X3" s="48"/>
      <c r="Y3" s="49"/>
      <c r="Z3" s="48"/>
      <c r="AA3" s="49"/>
      <c r="AB3" s="48"/>
      <c r="AC3" s="49"/>
      <c r="AD3" s="48"/>
      <c r="AE3" s="49"/>
      <c r="AF3" s="48"/>
      <c r="AG3" s="49"/>
      <c r="AH3" s="48"/>
      <c r="AI3" s="49"/>
      <c r="AJ3" s="48"/>
      <c r="AK3" s="49"/>
    </row>
    <row r="4" spans="1:19" s="50" customFormat="1" ht="22.5">
      <c r="A4" s="51" t="s">
        <v>2</v>
      </c>
      <c r="B4" s="52" t="s">
        <v>3</v>
      </c>
      <c r="C4" s="53" t="s">
        <v>4</v>
      </c>
      <c r="D4" s="52" t="s">
        <v>5</v>
      </c>
      <c r="E4" s="53" t="s">
        <v>4</v>
      </c>
      <c r="F4" s="52" t="s">
        <v>6</v>
      </c>
      <c r="G4" s="53" t="s">
        <v>4</v>
      </c>
      <c r="H4" s="52" t="s">
        <v>7</v>
      </c>
      <c r="I4" s="53" t="s">
        <v>4</v>
      </c>
      <c r="J4" s="52" t="s">
        <v>8</v>
      </c>
      <c r="K4" s="53" t="s">
        <v>4</v>
      </c>
      <c r="L4" s="52" t="s">
        <v>9</v>
      </c>
      <c r="M4" s="53" t="s">
        <v>4</v>
      </c>
      <c r="N4" s="52" t="s">
        <v>10</v>
      </c>
      <c r="O4" s="53" t="s">
        <v>4</v>
      </c>
      <c r="P4" s="54" t="s">
        <v>11</v>
      </c>
      <c r="Q4" s="53" t="s">
        <v>4</v>
      </c>
      <c r="R4" s="55" t="s">
        <v>12</v>
      </c>
      <c r="S4" s="56" t="s">
        <v>4</v>
      </c>
    </row>
    <row r="5" spans="1:19" s="60" customFormat="1" ht="11.25">
      <c r="A5" s="57" t="s">
        <v>19</v>
      </c>
      <c r="B5" s="58">
        <v>415275687</v>
      </c>
      <c r="C5" s="59"/>
      <c r="D5" s="58">
        <v>135974565</v>
      </c>
      <c r="E5" s="59"/>
      <c r="F5" s="58">
        <v>76028493</v>
      </c>
      <c r="G5" s="59"/>
      <c r="H5" s="58">
        <v>44768388</v>
      </c>
      <c r="I5" s="59"/>
      <c r="J5" s="58">
        <v>19027259</v>
      </c>
      <c r="K5" s="59"/>
      <c r="L5" s="58">
        <v>32844617</v>
      </c>
      <c r="M5" s="59"/>
      <c r="N5" s="58">
        <v>15701426</v>
      </c>
      <c r="O5" s="59"/>
      <c r="P5" s="58">
        <v>26310928</v>
      </c>
      <c r="Q5" s="59"/>
      <c r="R5" s="58">
        <v>25571562</v>
      </c>
      <c r="S5" s="59"/>
    </row>
    <row r="6" spans="1:19" s="60" customFormat="1" ht="11.25">
      <c r="A6" s="57" t="s">
        <v>33</v>
      </c>
      <c r="B6" s="58">
        <v>464427958</v>
      </c>
      <c r="C6" s="59">
        <f>B6/B5*100-100</f>
        <v>11.836057958288322</v>
      </c>
      <c r="D6" s="58">
        <v>172425311</v>
      </c>
      <c r="E6" s="59">
        <f>D6/D5*100-100</f>
        <v>26.80703262407937</v>
      </c>
      <c r="F6" s="58">
        <v>87344493</v>
      </c>
      <c r="G6" s="59">
        <f>F6/F5*100-100</f>
        <v>14.883893594997332</v>
      </c>
      <c r="H6" s="58">
        <v>36670490</v>
      </c>
      <c r="I6" s="59">
        <f>H6/H5*100-100</f>
        <v>-18.088428826161888</v>
      </c>
      <c r="J6" s="58">
        <v>18047556</v>
      </c>
      <c r="K6" s="59">
        <f>J6/J5*100-100</f>
        <v>-5.148944469615941</v>
      </c>
      <c r="L6" s="58">
        <v>27167264</v>
      </c>
      <c r="M6" s="59">
        <f>L6/L5*100-100</f>
        <v>-17.28549003935713</v>
      </c>
      <c r="N6" s="58">
        <v>14976876</v>
      </c>
      <c r="O6" s="59">
        <f>N6/N5*100-100</f>
        <v>-4.614549022490053</v>
      </c>
      <c r="P6" s="58">
        <v>24646258</v>
      </c>
      <c r="Q6" s="59">
        <f>P6/P5*100-100</f>
        <v>-6.3269148089341485</v>
      </c>
      <c r="R6" s="58">
        <v>34475581</v>
      </c>
      <c r="S6" s="59">
        <f>R6/R5*100-100</f>
        <v>34.82000434701641</v>
      </c>
    </row>
    <row r="7" spans="1:19" s="60" customFormat="1" ht="11.25">
      <c r="A7" s="57" t="s">
        <v>34</v>
      </c>
      <c r="B7" s="58">
        <v>534336842</v>
      </c>
      <c r="C7" s="59"/>
      <c r="D7" s="58">
        <v>241128814.01</v>
      </c>
      <c r="E7" s="59"/>
      <c r="F7" s="58">
        <v>87333110.44</v>
      </c>
      <c r="G7" s="59"/>
      <c r="H7" s="58">
        <v>40291738.71</v>
      </c>
      <c r="I7" s="59"/>
      <c r="J7" s="58">
        <v>24981674.56</v>
      </c>
      <c r="K7" s="59"/>
      <c r="L7" s="58">
        <v>26170927.97</v>
      </c>
      <c r="M7" s="59"/>
      <c r="N7" s="58">
        <v>15455356.02</v>
      </c>
      <c r="O7" s="59"/>
      <c r="P7" s="58">
        <v>29196033.13</v>
      </c>
      <c r="Q7" s="59"/>
      <c r="R7" s="58">
        <v>37795887.9</v>
      </c>
      <c r="S7" s="59"/>
    </row>
    <row r="8" spans="2:19" s="60" customFormat="1" ht="11.25">
      <c r="B8" s="61"/>
      <c r="C8" s="59"/>
      <c r="D8" s="58"/>
      <c r="E8" s="59"/>
      <c r="F8" s="58"/>
      <c r="G8" s="59"/>
      <c r="H8" s="58"/>
      <c r="I8" s="59"/>
      <c r="J8" s="58"/>
      <c r="K8" s="59"/>
      <c r="L8" s="58"/>
      <c r="M8" s="59"/>
      <c r="N8" s="58"/>
      <c r="O8" s="59"/>
      <c r="P8" s="58"/>
      <c r="Q8" s="59"/>
      <c r="R8" s="58"/>
      <c r="S8" s="59"/>
    </row>
    <row r="9" spans="1:38" s="65" customFormat="1" ht="12.75">
      <c r="A9"/>
      <c r="B9" s="62"/>
      <c r="C9" s="63"/>
      <c r="D9" s="62"/>
      <c r="E9" s="63"/>
      <c r="F9" s="62"/>
      <c r="G9" s="63"/>
      <c r="H9" s="62"/>
      <c r="I9" s="63"/>
      <c r="J9" s="62"/>
      <c r="K9" s="63"/>
      <c r="L9" s="62"/>
      <c r="M9" s="63"/>
      <c r="N9" s="62"/>
      <c r="O9" s="63"/>
      <c r="P9" s="62"/>
      <c r="Q9" s="63"/>
      <c r="R9" s="62"/>
      <c r="S9" s="63"/>
      <c r="T9" s="62"/>
      <c r="U9" s="63"/>
      <c r="V9" s="62"/>
      <c r="W9" s="63"/>
      <c r="X9" s="62"/>
      <c r="Y9" s="63"/>
      <c r="Z9" s="62"/>
      <c r="AA9" s="63"/>
      <c r="AB9" s="62"/>
      <c r="AC9" s="63"/>
      <c r="AD9" s="62"/>
      <c r="AE9" s="63"/>
      <c r="AF9" s="62"/>
      <c r="AG9" s="63"/>
      <c r="AH9" s="62"/>
      <c r="AI9" s="63"/>
      <c r="AJ9" s="62"/>
      <c r="AK9" s="63"/>
      <c r="AL9" s="64"/>
    </row>
    <row r="10" spans="1:38" s="65" customFormat="1" ht="22.5">
      <c r="A10" s="51" t="s">
        <v>2</v>
      </c>
      <c r="B10" s="52" t="s">
        <v>20</v>
      </c>
      <c r="C10" s="56" t="s">
        <v>4</v>
      </c>
      <c r="D10" s="52" t="s">
        <v>21</v>
      </c>
      <c r="E10" s="56" t="s">
        <v>4</v>
      </c>
      <c r="F10" s="66" t="s">
        <v>22</v>
      </c>
      <c r="G10" s="56" t="s">
        <v>4</v>
      </c>
      <c r="H10" s="52" t="s">
        <v>23</v>
      </c>
      <c r="I10" s="56" t="s">
        <v>4</v>
      </c>
      <c r="J10" s="52" t="s">
        <v>24</v>
      </c>
      <c r="K10" s="56" t="s">
        <v>4</v>
      </c>
      <c r="L10" s="52" t="s">
        <v>25</v>
      </c>
      <c r="M10" s="56" t="s">
        <v>4</v>
      </c>
      <c r="N10" s="52" t="s">
        <v>26</v>
      </c>
      <c r="O10" s="56" t="s">
        <v>4</v>
      </c>
      <c r="P10" s="52" t="s">
        <v>35</v>
      </c>
      <c r="Q10" s="53" t="s">
        <v>4</v>
      </c>
      <c r="R10" s="52" t="s">
        <v>28</v>
      </c>
      <c r="S10" s="67" t="s">
        <v>4</v>
      </c>
      <c r="T10" s="62"/>
      <c r="U10" s="63"/>
      <c r="V10" s="62"/>
      <c r="W10" s="63"/>
      <c r="X10" s="62"/>
      <c r="Y10" s="63"/>
      <c r="Z10" s="62"/>
      <c r="AA10" s="63"/>
      <c r="AB10" s="62"/>
      <c r="AC10" s="63"/>
      <c r="AD10" s="62"/>
      <c r="AE10" s="63"/>
      <c r="AF10" s="62"/>
      <c r="AG10" s="63"/>
      <c r="AH10" s="62"/>
      <c r="AI10" s="63"/>
      <c r="AJ10" s="62"/>
      <c r="AK10" s="63"/>
      <c r="AL10" s="64"/>
    </row>
    <row r="11" spans="1:38" s="65" customFormat="1" ht="11.25">
      <c r="A11" s="57" t="s">
        <v>19</v>
      </c>
      <c r="B11" s="62">
        <v>744766</v>
      </c>
      <c r="C11" s="59"/>
      <c r="D11" s="62">
        <v>252520</v>
      </c>
      <c r="E11" s="59"/>
      <c r="F11" s="62">
        <v>41219302</v>
      </c>
      <c r="G11" s="59"/>
      <c r="H11" s="62">
        <v>1022069</v>
      </c>
      <c r="I11" s="59"/>
      <c r="J11" s="62">
        <v>2154717</v>
      </c>
      <c r="K11" s="59"/>
      <c r="L11" s="62">
        <v>1831160</v>
      </c>
      <c r="M11" s="59"/>
      <c r="N11" s="62">
        <v>59610014</v>
      </c>
      <c r="O11" s="59"/>
      <c r="P11" s="62">
        <f>1068819+224907</f>
        <v>1293726</v>
      </c>
      <c r="Q11" s="59"/>
      <c r="R11" s="68">
        <f>B5+P5+R5+B11+D11+F11+H11+J11+L11+N11+P11</f>
        <v>575286451</v>
      </c>
      <c r="S11" s="59"/>
      <c r="T11" s="62"/>
      <c r="U11" s="63"/>
      <c r="V11" s="62"/>
      <c r="W11" s="63"/>
      <c r="X11" s="62"/>
      <c r="Y11" s="63"/>
      <c r="Z11" s="62"/>
      <c r="AA11" s="63"/>
      <c r="AB11" s="62"/>
      <c r="AC11" s="63"/>
      <c r="AD11" s="62"/>
      <c r="AE11" s="63"/>
      <c r="AF11" s="62"/>
      <c r="AG11" s="63"/>
      <c r="AH11" s="62"/>
      <c r="AI11" s="63"/>
      <c r="AJ11" s="62"/>
      <c r="AK11" s="63"/>
      <c r="AL11" s="64"/>
    </row>
    <row r="12" spans="1:38" s="65" customFormat="1" ht="11.25">
      <c r="A12" s="57" t="s">
        <v>33</v>
      </c>
      <c r="B12" s="62">
        <v>1290505</v>
      </c>
      <c r="C12" s="59">
        <f>B12/B11*100-100</f>
        <v>73.2765727758786</v>
      </c>
      <c r="D12" s="62">
        <v>72566</v>
      </c>
      <c r="E12" s="59">
        <f>D12/D11*100-100</f>
        <v>-71.26326627593855</v>
      </c>
      <c r="F12" s="62">
        <v>40807865</v>
      </c>
      <c r="G12" s="59">
        <f>F12/F11*100-100</f>
        <v>-0.9981658592860185</v>
      </c>
      <c r="H12" s="62">
        <v>1987915</v>
      </c>
      <c r="I12" s="59">
        <f>H12/H11*100-100</f>
        <v>94.49909937587384</v>
      </c>
      <c r="J12" s="62">
        <v>3697606</v>
      </c>
      <c r="K12" s="59">
        <f>J12/J11*100-100</f>
        <v>71.6051806339301</v>
      </c>
      <c r="L12" s="62">
        <v>3816140</v>
      </c>
      <c r="M12" s="59">
        <f>L12/L11*100-100</f>
        <v>108.40013980209267</v>
      </c>
      <c r="N12" s="62">
        <v>81255725</v>
      </c>
      <c r="O12" s="59">
        <f>N12/N11*100-100</f>
        <v>36.31220586527627</v>
      </c>
      <c r="P12" s="62">
        <v>1032905</v>
      </c>
      <c r="Q12" s="59">
        <f>P12/P11*100-100</f>
        <v>-20.160451285666355</v>
      </c>
      <c r="R12" s="68">
        <f>B6+P6+R6+B12+D12+F12+H12+J12+L12+N12+P12</f>
        <v>657511024</v>
      </c>
      <c r="S12" s="59">
        <f>R12/R11*100-100</f>
        <v>14.292805411473182</v>
      </c>
      <c r="T12" s="62"/>
      <c r="U12" s="63"/>
      <c r="V12" s="62"/>
      <c r="W12" s="63"/>
      <c r="X12" s="62"/>
      <c r="Y12" s="63"/>
      <c r="Z12" s="62"/>
      <c r="AA12" s="63"/>
      <c r="AB12" s="62"/>
      <c r="AC12" s="63"/>
      <c r="AD12" s="62"/>
      <c r="AE12" s="63"/>
      <c r="AF12" s="62"/>
      <c r="AG12" s="63"/>
      <c r="AH12" s="62"/>
      <c r="AI12" s="63"/>
      <c r="AJ12" s="62"/>
      <c r="AK12" s="63"/>
      <c r="AL12" s="64"/>
    </row>
    <row r="13" spans="1:38" s="65" customFormat="1" ht="11.25">
      <c r="A13" s="57" t="s">
        <v>34</v>
      </c>
      <c r="B13" s="62">
        <v>1735731.21</v>
      </c>
      <c r="C13" s="59"/>
      <c r="D13" s="62">
        <v>303096.6</v>
      </c>
      <c r="E13" s="59"/>
      <c r="F13" s="62">
        <v>36547796.93</v>
      </c>
      <c r="G13" s="59"/>
      <c r="H13" s="62">
        <v>1070821.31</v>
      </c>
      <c r="I13" s="59"/>
      <c r="J13" s="62">
        <v>3173087.16</v>
      </c>
      <c r="K13" s="59"/>
      <c r="L13" s="62">
        <v>3074115.85</v>
      </c>
      <c r="M13" s="59"/>
      <c r="N13" s="62">
        <v>89862248.98</v>
      </c>
      <c r="O13" s="59"/>
      <c r="P13" s="62">
        <v>1027175.94</v>
      </c>
      <c r="Q13" s="59"/>
      <c r="R13" s="68">
        <f>B7+P7+R7+B13+D13+F13+H13+J13+L13+N13+P13</f>
        <v>738122837.01</v>
      </c>
      <c r="S13" s="59"/>
      <c r="T13" s="62"/>
      <c r="U13" s="63"/>
      <c r="V13" s="62"/>
      <c r="W13" s="63"/>
      <c r="X13" s="62"/>
      <c r="Y13" s="63"/>
      <c r="Z13" s="62"/>
      <c r="AA13" s="63"/>
      <c r="AB13" s="62"/>
      <c r="AC13" s="63"/>
      <c r="AD13" s="62"/>
      <c r="AE13" s="63"/>
      <c r="AF13" s="62"/>
      <c r="AG13" s="63"/>
      <c r="AH13" s="62"/>
      <c r="AI13" s="63"/>
      <c r="AJ13" s="62"/>
      <c r="AK13" s="63"/>
      <c r="AL13" s="64"/>
    </row>
    <row r="14" spans="1:38" s="65" customFormat="1" ht="11.25">
      <c r="A14" s="57"/>
      <c r="B14" s="62"/>
      <c r="C14" s="59"/>
      <c r="D14" s="62"/>
      <c r="E14" s="59"/>
      <c r="F14" s="62"/>
      <c r="G14" s="59"/>
      <c r="H14" s="62"/>
      <c r="I14" s="59"/>
      <c r="J14" s="62"/>
      <c r="K14" s="59"/>
      <c r="L14" s="62"/>
      <c r="M14" s="59"/>
      <c r="N14" s="62"/>
      <c r="O14" s="59"/>
      <c r="P14" s="62"/>
      <c r="Q14" s="59"/>
      <c r="R14" s="68"/>
      <c r="S14" s="59"/>
      <c r="T14" s="62"/>
      <c r="U14" s="63"/>
      <c r="V14" s="62"/>
      <c r="W14" s="63"/>
      <c r="X14" s="62"/>
      <c r="Y14" s="63"/>
      <c r="Z14" s="62"/>
      <c r="AA14" s="63"/>
      <c r="AB14" s="62"/>
      <c r="AC14" s="63"/>
      <c r="AD14" s="62"/>
      <c r="AE14" s="63"/>
      <c r="AF14" s="62"/>
      <c r="AG14" s="63"/>
      <c r="AH14" s="62"/>
      <c r="AI14" s="63"/>
      <c r="AJ14" s="62"/>
      <c r="AK14" s="63"/>
      <c r="AL14" s="64"/>
    </row>
    <row r="15" spans="1:38" s="65" customFormat="1" ht="11.25">
      <c r="A15" s="60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58"/>
      <c r="O15" s="59"/>
      <c r="P15" s="58"/>
      <c r="Q15" s="59"/>
      <c r="R15" s="68"/>
      <c r="S15" s="59"/>
      <c r="T15" s="62"/>
      <c r="U15" s="63"/>
      <c r="V15" s="62"/>
      <c r="W15" s="63"/>
      <c r="X15" s="62"/>
      <c r="Y15" s="63"/>
      <c r="Z15" s="62"/>
      <c r="AA15" s="63"/>
      <c r="AB15" s="62"/>
      <c r="AC15" s="63"/>
      <c r="AD15" s="62"/>
      <c r="AE15" s="63"/>
      <c r="AF15" s="62"/>
      <c r="AG15" s="63"/>
      <c r="AH15" s="62"/>
      <c r="AI15" s="63"/>
      <c r="AJ15" s="62"/>
      <c r="AK15" s="63"/>
      <c r="AL15" s="64"/>
    </row>
    <row r="16" spans="1:19" ht="11.25">
      <c r="A16" s="65"/>
      <c r="B16" s="62"/>
      <c r="C16" s="63"/>
      <c r="D16" s="62"/>
      <c r="E16" s="63"/>
      <c r="F16" s="62"/>
      <c r="G16" s="63"/>
      <c r="H16" s="62"/>
      <c r="I16" s="63"/>
      <c r="J16" s="62"/>
      <c r="K16" s="63"/>
      <c r="L16" s="62"/>
      <c r="M16" s="63"/>
      <c r="N16" s="62"/>
      <c r="O16" s="63"/>
      <c r="P16" s="62"/>
      <c r="Q16" s="63"/>
      <c r="R16" s="62"/>
      <c r="S16" s="63"/>
    </row>
    <row r="17" spans="1:37" ht="11.25">
      <c r="A17" s="69"/>
      <c r="B17" s="69"/>
      <c r="E17" s="41"/>
      <c r="G17" s="41"/>
      <c r="I17" s="41"/>
      <c r="K17" s="41"/>
      <c r="M17" s="41"/>
      <c r="O17" s="41"/>
      <c r="Q17" s="41"/>
      <c r="R17" s="70"/>
      <c r="S17" s="41"/>
      <c r="U17" s="41"/>
      <c r="W17" s="41"/>
      <c r="Y17" s="41"/>
      <c r="AA17" s="41"/>
      <c r="AC17" s="41"/>
      <c r="AE17" s="41"/>
      <c r="AG17" s="41"/>
      <c r="AI17" s="41"/>
      <c r="AK17" s="41"/>
    </row>
    <row r="18" spans="1:3" ht="11.25">
      <c r="A18" s="69"/>
      <c r="B18" s="69"/>
      <c r="C18" s="69"/>
    </row>
    <row r="19" ht="11.25">
      <c r="A19" s="41" t="s">
        <v>29</v>
      </c>
    </row>
    <row r="20" ht="11.25">
      <c r="A20" s="41" t="s">
        <v>36</v>
      </c>
    </row>
    <row r="21" ht="11.25">
      <c r="A21" s="41" t="s">
        <v>37</v>
      </c>
    </row>
  </sheetData>
  <sheetProtection/>
  <printOptions/>
  <pageMargins left="0.1968503937007874" right="0.1968503937007874" top="0.5905511811023623" bottom="0.5905511811023623" header="0.5118110236220472" footer="0.1968503937007874"/>
  <pageSetup fitToHeight="1" fitToWidth="1" horizontalDpi="600" verticalDpi="600" orientation="landscape" paperSize="9" scale="75" r:id="rId2"/>
  <headerFooter alignWithMargins="0">
    <oddFooter>&amp;CImpmecc&amp;RPagina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GridLines="0" zoomScale="75" zoomScaleNormal="75" zoomScalePageLayoutView="0" workbookViewId="0" topLeftCell="A1">
      <selection activeCell="E35" sqref="E35"/>
    </sheetView>
  </sheetViews>
  <sheetFormatPr defaultColWidth="9.140625" defaultRowHeight="12.75"/>
  <cols>
    <col min="1" max="1" width="13.00390625" style="0" customWidth="1"/>
    <col min="2" max="2" width="13.7109375" style="0" customWidth="1"/>
    <col min="3" max="3" width="6.8515625" style="0" customWidth="1"/>
    <col min="4" max="4" width="12.421875" style="0" customWidth="1"/>
    <col min="5" max="5" width="6.8515625" style="2" customWidth="1"/>
    <col min="6" max="6" width="12.421875" style="0" customWidth="1"/>
    <col min="7" max="7" width="6.8515625" style="2" customWidth="1"/>
    <col min="8" max="8" width="12.28125" style="0" customWidth="1"/>
    <col min="9" max="9" width="6.8515625" style="2" customWidth="1"/>
    <col min="10" max="10" width="12.421875" style="0" customWidth="1"/>
    <col min="11" max="11" width="6.8515625" style="2" customWidth="1"/>
    <col min="12" max="12" width="11.421875" style="0" customWidth="1"/>
    <col min="13" max="13" width="6.8515625" style="2" customWidth="1"/>
    <col min="14" max="14" width="11.421875" style="0" customWidth="1"/>
    <col min="15" max="15" width="6.8515625" style="2" customWidth="1"/>
    <col min="16" max="16" width="12.421875" style="3" customWidth="1"/>
    <col min="17" max="17" width="6.8515625" style="4" customWidth="1"/>
    <col min="18" max="18" width="12.421875" style="0" customWidth="1"/>
    <col min="19" max="19" width="6.8515625" style="2" customWidth="1"/>
    <col min="20" max="20" width="13.28125" style="0" customWidth="1"/>
    <col min="21" max="21" width="6.8515625" style="2" customWidth="1"/>
    <col min="22" max="22" width="12.7109375" style="0" customWidth="1"/>
    <col min="23" max="23" width="6.8515625" style="2" customWidth="1"/>
    <col min="24" max="24" width="12.28125" style="0" customWidth="1"/>
    <col min="25" max="25" width="6.8515625" style="2" customWidth="1"/>
    <col min="26" max="26" width="11.28125" style="0" customWidth="1"/>
    <col min="27" max="27" width="6.8515625" style="2" customWidth="1"/>
    <col min="28" max="28" width="12.7109375" style="0" customWidth="1"/>
    <col min="29" max="29" width="6.8515625" style="2" customWidth="1"/>
    <col min="30" max="30" width="12.421875" style="0" customWidth="1"/>
    <col min="31" max="31" width="6.8515625" style="2" customWidth="1"/>
    <col min="32" max="32" width="12.421875" style="0" customWidth="1"/>
    <col min="33" max="33" width="6.8515625" style="2" customWidth="1"/>
    <col min="34" max="34" width="12.7109375" style="0" customWidth="1"/>
    <col min="35" max="35" width="6.8515625" style="2" customWidth="1"/>
    <col min="36" max="36" width="12.7109375" style="0" customWidth="1"/>
    <col min="37" max="37" width="6.8515625" style="2" customWidth="1"/>
  </cols>
  <sheetData>
    <row r="1" spans="1:12" ht="15">
      <c r="A1" s="27" t="s">
        <v>0</v>
      </c>
      <c r="B1" s="28"/>
      <c r="C1" s="28"/>
      <c r="D1" s="28"/>
      <c r="E1" s="29"/>
      <c r="F1" s="28"/>
      <c r="G1" s="29"/>
      <c r="H1" s="28"/>
      <c r="I1" s="29"/>
      <c r="J1" s="28"/>
      <c r="K1" s="29"/>
      <c r="L1" s="30"/>
    </row>
    <row r="2" spans="1:12" ht="15">
      <c r="A2" s="31" t="s">
        <v>1</v>
      </c>
      <c r="B2" s="32"/>
      <c r="C2" s="32"/>
      <c r="D2" s="32"/>
      <c r="E2" s="33"/>
      <c r="F2" s="32"/>
      <c r="G2" s="33"/>
      <c r="H2" s="32"/>
      <c r="I2" s="33"/>
      <c r="J2" s="32"/>
      <c r="K2" s="33"/>
      <c r="L2" s="34"/>
    </row>
    <row r="3" ht="15">
      <c r="A3" s="1"/>
    </row>
    <row r="4" spans="1:19" s="11" customFormat="1" ht="38.25">
      <c r="A4" s="5" t="s">
        <v>2</v>
      </c>
      <c r="B4" s="6" t="s">
        <v>3</v>
      </c>
      <c r="C4" s="7" t="s">
        <v>4</v>
      </c>
      <c r="D4" s="6" t="s">
        <v>5</v>
      </c>
      <c r="E4" s="7" t="s">
        <v>4</v>
      </c>
      <c r="F4" s="6" t="s">
        <v>6</v>
      </c>
      <c r="G4" s="7" t="s">
        <v>4</v>
      </c>
      <c r="H4" s="6" t="s">
        <v>7</v>
      </c>
      <c r="I4" s="7" t="s">
        <v>4</v>
      </c>
      <c r="J4" s="6" t="s">
        <v>8</v>
      </c>
      <c r="K4" s="7" t="s">
        <v>4</v>
      </c>
      <c r="L4" s="6" t="s">
        <v>9</v>
      </c>
      <c r="M4" s="7" t="s">
        <v>4</v>
      </c>
      <c r="N4" s="6" t="s">
        <v>10</v>
      </c>
      <c r="O4" s="7" t="s">
        <v>4</v>
      </c>
      <c r="P4" s="8" t="s">
        <v>11</v>
      </c>
      <c r="Q4" s="7" t="s">
        <v>4</v>
      </c>
      <c r="R4" s="9" t="s">
        <v>12</v>
      </c>
      <c r="S4" s="10" t="s">
        <v>4</v>
      </c>
    </row>
    <row r="5" spans="1:19" s="15" customFormat="1" ht="12.75">
      <c r="A5" s="12" t="s">
        <v>13</v>
      </c>
      <c r="B5" s="13">
        <v>295217134</v>
      </c>
      <c r="C5" s="14"/>
      <c r="D5" s="13">
        <v>132854469</v>
      </c>
      <c r="E5" s="14"/>
      <c r="F5" s="13">
        <v>50663831</v>
      </c>
      <c r="G5" s="14"/>
      <c r="H5" s="13">
        <v>26423421</v>
      </c>
      <c r="I5" s="14"/>
      <c r="J5" s="13">
        <v>18665907</v>
      </c>
      <c r="K5" s="14"/>
      <c r="L5">
        <v>30155215</v>
      </c>
      <c r="M5" s="14"/>
      <c r="N5" s="13">
        <v>25645479</v>
      </c>
      <c r="O5" s="14"/>
      <c r="P5" s="13">
        <v>152008397</v>
      </c>
      <c r="Q5" s="14"/>
      <c r="R5" s="13">
        <v>24812759</v>
      </c>
      <c r="S5" s="14"/>
    </row>
    <row r="6" spans="1:19" s="15" customFormat="1" ht="12.75">
      <c r="A6" s="12" t="s">
        <v>14</v>
      </c>
      <c r="B6" s="13">
        <v>345346004</v>
      </c>
      <c r="C6" s="14">
        <f aca="true" t="shared" si="0" ref="C6:C11">B6/B5*100-100</f>
        <v>16.98033895281972</v>
      </c>
      <c r="D6" s="13">
        <v>143979454</v>
      </c>
      <c r="E6" s="14">
        <f aca="true" t="shared" si="1" ref="E6:E11">D6/D5*100-100</f>
        <v>8.373813153398686</v>
      </c>
      <c r="F6" s="13">
        <v>57296547</v>
      </c>
      <c r="G6" s="14">
        <f aca="true" t="shared" si="2" ref="G6:G11">F6/F5*100-100</f>
        <v>13.091619542154248</v>
      </c>
      <c r="H6" s="13">
        <v>31692518</v>
      </c>
      <c r="I6" s="14">
        <f aca="true" t="shared" si="3" ref="I6:I11">H6/H5*100-100</f>
        <v>19.941009909352772</v>
      </c>
      <c r="J6" s="13">
        <v>19967295</v>
      </c>
      <c r="K6" s="14">
        <f aca="true" t="shared" si="4" ref="K6:K11">J6/J5*100-100</f>
        <v>6.9720051642815974</v>
      </c>
      <c r="L6" s="13">
        <v>50306160</v>
      </c>
      <c r="M6" s="14">
        <f aca="true" t="shared" si="5" ref="M6:M11">L6/L5*100-100</f>
        <v>66.82408001402078</v>
      </c>
      <c r="N6" s="13">
        <v>27537034</v>
      </c>
      <c r="O6" s="14">
        <f aca="true" t="shared" si="6" ref="O6:O11">N6/N5*100-100</f>
        <v>7.375783466551738</v>
      </c>
      <c r="P6" s="13">
        <v>182041470</v>
      </c>
      <c r="Q6" s="14">
        <f aca="true" t="shared" si="7" ref="Q6:Q11">P6/P5*100-100</f>
        <v>19.757509185495863</v>
      </c>
      <c r="R6" s="13">
        <v>45186432</v>
      </c>
      <c r="S6" s="14">
        <f aca="true" t="shared" si="8" ref="S6:S11">R6/R5*100-100</f>
        <v>82.10966382255194</v>
      </c>
    </row>
    <row r="7" spans="1:19" s="15" customFormat="1" ht="12.75">
      <c r="A7" s="12" t="s">
        <v>15</v>
      </c>
      <c r="B7" s="13">
        <v>604544097</v>
      </c>
      <c r="C7" s="14">
        <f t="shared" si="0"/>
        <v>75.05460900019565</v>
      </c>
      <c r="D7" s="13">
        <v>196736217</v>
      </c>
      <c r="E7" s="14">
        <f t="shared" si="1"/>
        <v>36.6418690544555</v>
      </c>
      <c r="F7" s="13">
        <v>76253260</v>
      </c>
      <c r="G7" s="14">
        <f t="shared" si="2"/>
        <v>33.08526253772325</v>
      </c>
      <c r="H7" s="13">
        <v>71401848</v>
      </c>
      <c r="I7" s="14">
        <f t="shared" si="3"/>
        <v>125.29559815979277</v>
      </c>
      <c r="J7" s="13">
        <v>25988226</v>
      </c>
      <c r="K7" s="14">
        <f t="shared" si="4"/>
        <v>30.153964270072635</v>
      </c>
      <c r="L7" s="13">
        <v>45883330</v>
      </c>
      <c r="M7" s="14">
        <f t="shared" si="5"/>
        <v>-8.791825891699943</v>
      </c>
      <c r="N7" s="13">
        <v>25963141</v>
      </c>
      <c r="O7" s="14">
        <f t="shared" si="6"/>
        <v>-5.715550193241583</v>
      </c>
      <c r="P7" s="13">
        <v>72875785</v>
      </c>
      <c r="Q7" s="14">
        <f t="shared" si="7"/>
        <v>-59.96748158537722</v>
      </c>
      <c r="R7" s="13">
        <v>60327673</v>
      </c>
      <c r="S7" s="14">
        <f t="shared" si="8"/>
        <v>33.508379240919055</v>
      </c>
    </row>
    <row r="8" spans="1:19" s="15" customFormat="1" ht="12.75">
      <c r="A8" s="12" t="s">
        <v>16</v>
      </c>
      <c r="B8" s="13">
        <v>563463895</v>
      </c>
      <c r="C8" s="14">
        <f t="shared" si="0"/>
        <v>-6.795236642596819</v>
      </c>
      <c r="D8" s="13">
        <v>180111336</v>
      </c>
      <c r="E8" s="14">
        <f t="shared" si="1"/>
        <v>-8.450340894782997</v>
      </c>
      <c r="F8" s="13">
        <v>70267517</v>
      </c>
      <c r="G8" s="14">
        <f t="shared" si="2"/>
        <v>-7.849819142158637</v>
      </c>
      <c r="H8" s="13">
        <v>53141784</v>
      </c>
      <c r="I8" s="14">
        <f t="shared" si="3"/>
        <v>-25.57365742130372</v>
      </c>
      <c r="J8" s="13">
        <v>21608694</v>
      </c>
      <c r="K8" s="14">
        <f t="shared" si="4"/>
        <v>-16.851985202837625</v>
      </c>
      <c r="L8" s="13">
        <v>62677331</v>
      </c>
      <c r="M8" s="14">
        <f t="shared" si="5"/>
        <v>36.601530446896504</v>
      </c>
      <c r="N8" s="13">
        <v>13219251</v>
      </c>
      <c r="O8" s="14">
        <f t="shared" si="6"/>
        <v>-49.08454643450113</v>
      </c>
      <c r="P8" s="13">
        <v>58500350</v>
      </c>
      <c r="Q8" s="14">
        <f t="shared" si="7"/>
        <v>-19.72594188865341</v>
      </c>
      <c r="R8" s="13">
        <v>49683767</v>
      </c>
      <c r="S8" s="14">
        <f t="shared" si="8"/>
        <v>-17.64348842031417</v>
      </c>
    </row>
    <row r="9" spans="1:19" s="15" customFormat="1" ht="12.75">
      <c r="A9" s="12" t="s">
        <v>17</v>
      </c>
      <c r="B9" s="13">
        <v>640553374</v>
      </c>
      <c r="C9" s="14">
        <f t="shared" si="0"/>
        <v>13.681352023451282</v>
      </c>
      <c r="D9" s="13">
        <v>198163663</v>
      </c>
      <c r="E9" s="14">
        <f t="shared" si="1"/>
        <v>10.022871075699527</v>
      </c>
      <c r="F9" s="13">
        <v>82464162</v>
      </c>
      <c r="G9" s="14">
        <f t="shared" si="2"/>
        <v>17.357444123150103</v>
      </c>
      <c r="H9" s="13">
        <v>83806976</v>
      </c>
      <c r="I9" s="14">
        <f t="shared" si="3"/>
        <v>57.704483537850365</v>
      </c>
      <c r="J9" s="13">
        <v>27328514</v>
      </c>
      <c r="K9" s="14">
        <f t="shared" si="4"/>
        <v>26.469993975572976</v>
      </c>
      <c r="L9" s="13">
        <v>56633269</v>
      </c>
      <c r="M9" s="14">
        <f t="shared" si="5"/>
        <v>-9.643138760966067</v>
      </c>
      <c r="N9" s="13">
        <v>43974956</v>
      </c>
      <c r="O9" s="14">
        <f t="shared" si="6"/>
        <v>232.65845394720168</v>
      </c>
      <c r="P9" s="13">
        <v>49901609</v>
      </c>
      <c r="Q9" s="14">
        <f t="shared" si="7"/>
        <v>-14.698614623673194</v>
      </c>
      <c r="R9" s="13">
        <v>51445702</v>
      </c>
      <c r="S9" s="14">
        <f t="shared" si="8"/>
        <v>3.54629913629536</v>
      </c>
    </row>
    <row r="10" spans="1:19" s="15" customFormat="1" ht="12.75">
      <c r="A10" s="12" t="s">
        <v>18</v>
      </c>
      <c r="B10" s="13">
        <v>711896789</v>
      </c>
      <c r="C10" s="14">
        <f t="shared" si="0"/>
        <v>11.137778348506515</v>
      </c>
      <c r="D10" s="13">
        <v>212906328</v>
      </c>
      <c r="E10" s="14">
        <f t="shared" si="1"/>
        <v>7.439640939620702</v>
      </c>
      <c r="F10" s="13">
        <v>93182385</v>
      </c>
      <c r="G10" s="14">
        <f t="shared" si="2"/>
        <v>12.997431538805898</v>
      </c>
      <c r="H10" s="13">
        <v>105587776</v>
      </c>
      <c r="I10" s="14">
        <f t="shared" si="3"/>
        <v>25.989244618490943</v>
      </c>
      <c r="J10" s="13">
        <v>37386833</v>
      </c>
      <c r="K10" s="14">
        <f t="shared" si="4"/>
        <v>36.80521743699637</v>
      </c>
      <c r="L10" s="13">
        <v>51825422</v>
      </c>
      <c r="M10" s="14">
        <f t="shared" si="5"/>
        <v>-8.489439308191791</v>
      </c>
      <c r="N10" s="13">
        <v>49049877</v>
      </c>
      <c r="O10" s="14">
        <f t="shared" si="6"/>
        <v>11.540479995022608</v>
      </c>
      <c r="P10" s="13">
        <v>45995709</v>
      </c>
      <c r="Q10" s="14">
        <f t="shared" si="7"/>
        <v>-7.827202525674068</v>
      </c>
      <c r="R10" s="13">
        <v>51305740</v>
      </c>
      <c r="S10" s="14">
        <f t="shared" si="8"/>
        <v>-0.2720577124207608</v>
      </c>
    </row>
    <row r="11" spans="1:38" s="16" customFormat="1" ht="12.75">
      <c r="A11" s="12" t="s">
        <v>19</v>
      </c>
      <c r="B11" s="18">
        <v>785815943</v>
      </c>
      <c r="C11" s="14">
        <f t="shared" si="0"/>
        <v>10.383408823045002</v>
      </c>
      <c r="D11" s="18">
        <v>228898568</v>
      </c>
      <c r="E11" s="14">
        <f t="shared" si="1"/>
        <v>7.511397218780644</v>
      </c>
      <c r="F11" s="18">
        <v>91115605</v>
      </c>
      <c r="G11" s="14">
        <f t="shared" si="2"/>
        <v>-2.2179943129809345</v>
      </c>
      <c r="H11" s="18">
        <v>96337849</v>
      </c>
      <c r="I11" s="14">
        <f t="shared" si="3"/>
        <v>-8.760414652544625</v>
      </c>
      <c r="J11" s="18">
        <v>33296659</v>
      </c>
      <c r="K11" s="14">
        <f t="shared" si="4"/>
        <v>-10.94014569246879</v>
      </c>
      <c r="L11" s="18">
        <v>61351970</v>
      </c>
      <c r="M11" s="14">
        <f t="shared" si="5"/>
        <v>18.381997931439912</v>
      </c>
      <c r="N11" s="18">
        <v>128988864</v>
      </c>
      <c r="O11" s="14">
        <f t="shared" si="6"/>
        <v>162.9748979798665</v>
      </c>
      <c r="P11" s="18">
        <v>57407090</v>
      </c>
      <c r="Q11" s="14">
        <f t="shared" si="7"/>
        <v>24.809664310207722</v>
      </c>
      <c r="R11" s="18">
        <v>53458685</v>
      </c>
      <c r="S11" s="14">
        <f t="shared" si="8"/>
        <v>4.196304351131076</v>
      </c>
      <c r="T11" s="18"/>
      <c r="U11" s="19"/>
      <c r="V11" s="18"/>
      <c r="W11" s="19"/>
      <c r="X11" s="18"/>
      <c r="Y11" s="19"/>
      <c r="Z11" s="18"/>
      <c r="AA11" s="19"/>
      <c r="AB11" s="18"/>
      <c r="AC11" s="19"/>
      <c r="AD11" s="18"/>
      <c r="AE11" s="19"/>
      <c r="AF11" s="18"/>
      <c r="AG11" s="19"/>
      <c r="AH11" s="18"/>
      <c r="AI11" s="19"/>
      <c r="AJ11" s="18"/>
      <c r="AK11" s="19"/>
      <c r="AL11" s="17"/>
    </row>
    <row r="12" spans="2:38" s="16" customFormat="1" ht="12.75">
      <c r="B12" s="18"/>
      <c r="C12" s="19"/>
      <c r="D12" s="18"/>
      <c r="E12" s="19"/>
      <c r="F12" s="18"/>
      <c r="G12" s="19"/>
      <c r="H12" s="18"/>
      <c r="I12" s="19"/>
      <c r="J12" s="18"/>
      <c r="K12" s="19"/>
      <c r="L12" s="18"/>
      <c r="M12" s="19"/>
      <c r="N12" s="18"/>
      <c r="O12" s="19"/>
      <c r="P12" s="18"/>
      <c r="Q12" s="19"/>
      <c r="R12" s="18"/>
      <c r="S12" s="19"/>
      <c r="T12" s="18"/>
      <c r="U12" s="19"/>
      <c r="V12" s="18"/>
      <c r="W12" s="19"/>
      <c r="X12" s="18"/>
      <c r="Y12" s="19"/>
      <c r="Z12" s="18"/>
      <c r="AA12" s="19"/>
      <c r="AB12" s="18"/>
      <c r="AC12" s="19"/>
      <c r="AD12" s="18"/>
      <c r="AE12" s="19"/>
      <c r="AF12" s="18"/>
      <c r="AG12" s="19"/>
      <c r="AH12" s="18"/>
      <c r="AI12" s="19"/>
      <c r="AJ12" s="18"/>
      <c r="AK12" s="19"/>
      <c r="AL12" s="17"/>
    </row>
    <row r="13" spans="1:38" s="16" customFormat="1" ht="38.25">
      <c r="A13" s="5" t="s">
        <v>2</v>
      </c>
      <c r="B13" s="6" t="s">
        <v>20</v>
      </c>
      <c r="C13" s="10" t="s">
        <v>4</v>
      </c>
      <c r="D13" s="6" t="s">
        <v>21</v>
      </c>
      <c r="E13" s="10" t="s">
        <v>4</v>
      </c>
      <c r="F13" s="20" t="s">
        <v>22</v>
      </c>
      <c r="G13" s="10" t="s">
        <v>4</v>
      </c>
      <c r="H13" s="6" t="s">
        <v>23</v>
      </c>
      <c r="I13" s="10" t="s">
        <v>4</v>
      </c>
      <c r="J13" s="6" t="s">
        <v>24</v>
      </c>
      <c r="K13" s="10" t="s">
        <v>4</v>
      </c>
      <c r="L13" s="6" t="s">
        <v>25</v>
      </c>
      <c r="M13" s="10" t="s">
        <v>4</v>
      </c>
      <c r="N13" s="6" t="s">
        <v>26</v>
      </c>
      <c r="O13" s="10" t="s">
        <v>4</v>
      </c>
      <c r="P13" s="6" t="s">
        <v>27</v>
      </c>
      <c r="Q13" s="7" t="s">
        <v>4</v>
      </c>
      <c r="R13" s="21" t="s">
        <v>28</v>
      </c>
      <c r="S13" s="22" t="s">
        <v>4</v>
      </c>
      <c r="T13" s="18"/>
      <c r="U13" s="19"/>
      <c r="V13" s="18"/>
      <c r="W13" s="19"/>
      <c r="X13" s="18"/>
      <c r="Y13" s="19"/>
      <c r="Z13" s="18"/>
      <c r="AA13" s="19"/>
      <c r="AB13" s="18"/>
      <c r="AC13" s="19"/>
      <c r="AD13" s="18"/>
      <c r="AE13" s="19"/>
      <c r="AF13" s="18"/>
      <c r="AG13" s="19"/>
      <c r="AH13" s="18"/>
      <c r="AI13" s="19"/>
      <c r="AJ13" s="18"/>
      <c r="AK13" s="19"/>
      <c r="AL13" s="17"/>
    </row>
    <row r="14" spans="1:38" s="16" customFormat="1" ht="12.75">
      <c r="A14" s="12" t="s">
        <v>13</v>
      </c>
      <c r="B14" s="13">
        <v>619782</v>
      </c>
      <c r="C14" s="14"/>
      <c r="D14" s="13">
        <v>2144950</v>
      </c>
      <c r="E14" s="14"/>
      <c r="F14" s="13">
        <v>33043553</v>
      </c>
      <c r="G14" s="14"/>
      <c r="H14" s="13">
        <v>2618516</v>
      </c>
      <c r="I14" s="14"/>
      <c r="J14" s="13">
        <v>2053539</v>
      </c>
      <c r="K14" s="14"/>
      <c r="L14" s="13">
        <v>427040</v>
      </c>
      <c r="M14" s="14"/>
      <c r="N14" s="13">
        <v>35302778</v>
      </c>
      <c r="O14" s="14"/>
      <c r="P14" s="13">
        <v>2895338</v>
      </c>
      <c r="Q14" s="14"/>
      <c r="R14" s="23">
        <f aca="true" t="shared" si="9" ref="R14:R20">P14+N14+L14+J14+H14+F14+D14+B14+R5+P5+B5</f>
        <v>551143786</v>
      </c>
      <c r="S14" s="14"/>
      <c r="T14" s="18"/>
      <c r="U14" s="19"/>
      <c r="V14" s="18"/>
      <c r="W14" s="19"/>
      <c r="X14" s="18"/>
      <c r="Y14" s="19"/>
      <c r="Z14" s="18"/>
      <c r="AA14" s="19"/>
      <c r="AB14" s="18"/>
      <c r="AC14" s="19"/>
      <c r="AD14" s="18"/>
      <c r="AE14" s="19"/>
      <c r="AF14" s="18"/>
      <c r="AG14" s="19"/>
      <c r="AH14" s="18"/>
      <c r="AI14" s="19"/>
      <c r="AJ14" s="18"/>
      <c r="AK14" s="19"/>
      <c r="AL14" s="17"/>
    </row>
    <row r="15" spans="1:38" s="16" customFormat="1" ht="12.75">
      <c r="A15" s="12" t="s">
        <v>14</v>
      </c>
      <c r="B15" s="13">
        <v>908956</v>
      </c>
      <c r="C15" s="14">
        <f aca="true" t="shared" si="10" ref="C15:C20">B15/B14*100-100</f>
        <v>46.65737307633975</v>
      </c>
      <c r="D15" s="13">
        <v>3398498</v>
      </c>
      <c r="E15" s="14">
        <f aca="true" t="shared" si="11" ref="E15:E20">D15/D14*100-100</f>
        <v>58.441828480850376</v>
      </c>
      <c r="F15" s="13">
        <v>43112498</v>
      </c>
      <c r="G15" s="14">
        <f aca="true" t="shared" si="12" ref="G15:G20">F15/F14*100-100</f>
        <v>30.47173831458136</v>
      </c>
      <c r="H15" s="13">
        <v>1373341</v>
      </c>
      <c r="I15" s="14">
        <f aca="true" t="shared" si="13" ref="I15:I20">H15/H14*100-100</f>
        <v>-47.55269778760183</v>
      </c>
      <c r="J15" s="13">
        <v>1289552</v>
      </c>
      <c r="K15" s="14">
        <f aca="true" t="shared" si="14" ref="K15:K20">J15/J14*100-100</f>
        <v>-37.203432708119976</v>
      </c>
      <c r="L15" s="13">
        <v>1452410</v>
      </c>
      <c r="M15" s="14">
        <f aca="true" t="shared" si="15" ref="M15:M20">L15/L14*100-100</f>
        <v>240.1109966279505</v>
      </c>
      <c r="N15" s="13">
        <v>41163350</v>
      </c>
      <c r="O15" s="14">
        <f aca="true" t="shared" si="16" ref="O15:O20">N15/N14*100-100</f>
        <v>16.600880531271514</v>
      </c>
      <c r="P15" s="13">
        <v>2231115</v>
      </c>
      <c r="Q15" s="14">
        <f aca="true" t="shared" si="17" ref="Q15:Q20">P15/P14*100-100</f>
        <v>-22.94112120933721</v>
      </c>
      <c r="R15" s="23">
        <f t="shared" si="9"/>
        <v>667503626</v>
      </c>
      <c r="S15" s="14">
        <f aca="true" t="shared" si="18" ref="S15:S20">R15/R14*100-100</f>
        <v>21.112428907980103</v>
      </c>
      <c r="T15" s="18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7"/>
    </row>
    <row r="16" spans="1:38" s="16" customFormat="1" ht="12.75">
      <c r="A16" s="12" t="s">
        <v>15</v>
      </c>
      <c r="B16" s="13">
        <v>1008920</v>
      </c>
      <c r="C16" s="14">
        <f t="shared" si="10"/>
        <v>10.997672054532899</v>
      </c>
      <c r="D16" s="13">
        <v>4236518</v>
      </c>
      <c r="E16" s="14">
        <f t="shared" si="11"/>
        <v>24.658540331640637</v>
      </c>
      <c r="F16" s="13">
        <v>69442397</v>
      </c>
      <c r="G16" s="14">
        <f t="shared" si="12"/>
        <v>61.07254327967729</v>
      </c>
      <c r="H16" s="13">
        <v>1655127</v>
      </c>
      <c r="I16" s="14">
        <f t="shared" si="13"/>
        <v>20.518283514436703</v>
      </c>
      <c r="J16" s="13">
        <v>4854353</v>
      </c>
      <c r="K16" s="14">
        <f t="shared" si="14"/>
        <v>276.43716577540107</v>
      </c>
      <c r="L16" s="13">
        <v>934677</v>
      </c>
      <c r="M16" s="14">
        <f t="shared" si="15"/>
        <v>-35.646477234389735</v>
      </c>
      <c r="N16" s="13">
        <v>63767017</v>
      </c>
      <c r="O16" s="14">
        <f t="shared" si="16"/>
        <v>54.912117211062764</v>
      </c>
      <c r="P16" s="13">
        <v>1699321</v>
      </c>
      <c r="Q16" s="14">
        <f t="shared" si="17"/>
        <v>-23.83534690054077</v>
      </c>
      <c r="R16" s="23">
        <f t="shared" si="9"/>
        <v>885345885</v>
      </c>
      <c r="S16" s="14">
        <f t="shared" si="18"/>
        <v>32.63536713731651</v>
      </c>
      <c r="T16" s="18"/>
      <c r="U16" s="19"/>
      <c r="V16" s="18"/>
      <c r="W16" s="19"/>
      <c r="X16" s="18"/>
      <c r="Y16" s="19"/>
      <c r="Z16" s="18"/>
      <c r="AA16" s="19"/>
      <c r="AB16" s="18"/>
      <c r="AC16" s="19"/>
      <c r="AD16" s="18"/>
      <c r="AE16" s="19"/>
      <c r="AF16" s="18"/>
      <c r="AG16" s="19"/>
      <c r="AH16" s="18"/>
      <c r="AI16" s="19"/>
      <c r="AJ16" s="18"/>
      <c r="AK16" s="19"/>
      <c r="AL16" s="17"/>
    </row>
    <row r="17" spans="1:38" s="16" customFormat="1" ht="12.75">
      <c r="A17" s="12" t="s">
        <v>16</v>
      </c>
      <c r="B17" s="13">
        <v>973847</v>
      </c>
      <c r="C17" s="14">
        <f t="shared" si="10"/>
        <v>-3.476291479998423</v>
      </c>
      <c r="D17" s="13">
        <v>1481255</v>
      </c>
      <c r="E17" s="14">
        <f t="shared" si="11"/>
        <v>-65.03602722802074</v>
      </c>
      <c r="F17" s="13">
        <v>76211006</v>
      </c>
      <c r="G17" s="14">
        <f t="shared" si="12"/>
        <v>9.747084335236877</v>
      </c>
      <c r="H17" s="13">
        <v>905152</v>
      </c>
      <c r="I17" s="14">
        <f t="shared" si="13"/>
        <v>-45.31223283772182</v>
      </c>
      <c r="J17" s="13">
        <v>3233526</v>
      </c>
      <c r="K17" s="14">
        <f t="shared" si="14"/>
        <v>-33.38914578317646</v>
      </c>
      <c r="L17" s="13">
        <v>1584414</v>
      </c>
      <c r="M17" s="14">
        <f t="shared" si="15"/>
        <v>69.51460237065851</v>
      </c>
      <c r="N17" s="13">
        <v>69727122</v>
      </c>
      <c r="O17" s="14">
        <f t="shared" si="16"/>
        <v>9.346689370776119</v>
      </c>
      <c r="P17" s="13">
        <v>3320654</v>
      </c>
      <c r="Q17" s="14">
        <f t="shared" si="17"/>
        <v>95.41063754287742</v>
      </c>
      <c r="R17" s="23">
        <f t="shared" si="9"/>
        <v>829084988</v>
      </c>
      <c r="S17" s="14">
        <f t="shared" si="18"/>
        <v>-6.354679900048339</v>
      </c>
      <c r="T17" s="18"/>
      <c r="U17" s="19"/>
      <c r="V17" s="18"/>
      <c r="W17" s="19"/>
      <c r="X17" s="18"/>
      <c r="Y17" s="19"/>
      <c r="Z17" s="18"/>
      <c r="AA17" s="19"/>
      <c r="AB17" s="18"/>
      <c r="AC17" s="19"/>
      <c r="AD17" s="18"/>
      <c r="AE17" s="19"/>
      <c r="AF17" s="18"/>
      <c r="AG17" s="19"/>
      <c r="AH17" s="18"/>
      <c r="AI17" s="19"/>
      <c r="AJ17" s="18"/>
      <c r="AK17" s="19"/>
      <c r="AL17" s="17"/>
    </row>
    <row r="18" spans="1:38" s="16" customFormat="1" ht="12.75">
      <c r="A18" s="12" t="s">
        <v>17</v>
      </c>
      <c r="B18" s="13">
        <v>1249433</v>
      </c>
      <c r="C18" s="14">
        <f t="shared" si="10"/>
        <v>28.298695791022624</v>
      </c>
      <c r="D18" s="13">
        <v>1602362</v>
      </c>
      <c r="E18" s="14">
        <f t="shared" si="11"/>
        <v>8.17597240178091</v>
      </c>
      <c r="F18" s="13">
        <v>85151888</v>
      </c>
      <c r="G18" s="14">
        <f t="shared" si="12"/>
        <v>11.731746461921787</v>
      </c>
      <c r="H18" s="13">
        <v>1607894</v>
      </c>
      <c r="I18" s="14">
        <f t="shared" si="13"/>
        <v>77.63800996959625</v>
      </c>
      <c r="J18" s="13">
        <v>5938815</v>
      </c>
      <c r="K18" s="14">
        <f t="shared" si="14"/>
        <v>83.66374663447888</v>
      </c>
      <c r="L18" s="13">
        <v>1351752</v>
      </c>
      <c r="M18" s="14">
        <f t="shared" si="15"/>
        <v>-14.684419602452394</v>
      </c>
      <c r="N18" s="13">
        <v>68845451</v>
      </c>
      <c r="O18" s="14">
        <f t="shared" si="16"/>
        <v>-1.2644591870577955</v>
      </c>
      <c r="P18" s="13">
        <v>2294141</v>
      </c>
      <c r="Q18" s="14">
        <f t="shared" si="17"/>
        <v>-30.912976781079877</v>
      </c>
      <c r="R18" s="23">
        <f t="shared" si="9"/>
        <v>909942421</v>
      </c>
      <c r="S18" s="14">
        <f t="shared" si="18"/>
        <v>9.752610910861165</v>
      </c>
      <c r="T18" s="18"/>
      <c r="U18" s="19"/>
      <c r="V18" s="18"/>
      <c r="W18" s="19"/>
      <c r="X18" s="18"/>
      <c r="Y18" s="19"/>
      <c r="Z18" s="18"/>
      <c r="AA18" s="19"/>
      <c r="AB18" s="18"/>
      <c r="AC18" s="19"/>
      <c r="AD18" s="18"/>
      <c r="AE18" s="19"/>
      <c r="AF18" s="18"/>
      <c r="AG18" s="19"/>
      <c r="AH18" s="18"/>
      <c r="AI18" s="19"/>
      <c r="AJ18" s="18"/>
      <c r="AK18" s="19"/>
      <c r="AL18" s="17"/>
    </row>
    <row r="19" spans="1:38" s="16" customFormat="1" ht="12.75">
      <c r="A19" s="12" t="s">
        <v>18</v>
      </c>
      <c r="B19" s="13">
        <v>1901861</v>
      </c>
      <c r="C19" s="14">
        <f t="shared" si="10"/>
        <v>52.21792605125685</v>
      </c>
      <c r="D19" s="13">
        <v>3005776</v>
      </c>
      <c r="E19" s="14">
        <f t="shared" si="11"/>
        <v>87.58407900337127</v>
      </c>
      <c r="F19" s="13">
        <v>68555599</v>
      </c>
      <c r="G19" s="14">
        <f t="shared" si="12"/>
        <v>-19.49021846702918</v>
      </c>
      <c r="H19" s="13">
        <v>1044083</v>
      </c>
      <c r="I19" s="14">
        <f t="shared" si="13"/>
        <v>-35.065184645256466</v>
      </c>
      <c r="J19" s="13">
        <v>9211406</v>
      </c>
      <c r="K19" s="14">
        <f t="shared" si="14"/>
        <v>55.105117771811365</v>
      </c>
      <c r="L19" s="13">
        <v>1471219</v>
      </c>
      <c r="M19" s="14">
        <f t="shared" si="15"/>
        <v>8.837937728222343</v>
      </c>
      <c r="N19" s="13">
        <v>98515366</v>
      </c>
      <c r="O19" s="14">
        <f t="shared" si="16"/>
        <v>43.09640589034706</v>
      </c>
      <c r="P19" s="13">
        <v>1189605</v>
      </c>
      <c r="Q19" s="14">
        <f t="shared" si="17"/>
        <v>-48.14595092455084</v>
      </c>
      <c r="R19" s="23">
        <f t="shared" si="9"/>
        <v>994093153</v>
      </c>
      <c r="S19" s="14">
        <f t="shared" si="18"/>
        <v>9.247918336142718</v>
      </c>
      <c r="T19" s="18"/>
      <c r="U19" s="19"/>
      <c r="V19" s="18"/>
      <c r="W19" s="19"/>
      <c r="X19" s="18"/>
      <c r="Y19" s="19"/>
      <c r="Z19" s="18"/>
      <c r="AA19" s="19"/>
      <c r="AB19" s="18"/>
      <c r="AC19" s="19"/>
      <c r="AD19" s="18"/>
      <c r="AE19" s="19"/>
      <c r="AF19" s="18"/>
      <c r="AG19" s="19"/>
      <c r="AH19" s="18"/>
      <c r="AI19" s="19"/>
      <c r="AJ19" s="18"/>
      <c r="AK19" s="19"/>
      <c r="AL19" s="17"/>
    </row>
    <row r="20" spans="1:38" s="16" customFormat="1" ht="12.75">
      <c r="A20" s="12" t="s">
        <v>19</v>
      </c>
      <c r="B20" s="13">
        <v>2144460</v>
      </c>
      <c r="C20" s="14">
        <f t="shared" si="10"/>
        <v>12.7558743777805</v>
      </c>
      <c r="D20" s="13">
        <v>1075093</v>
      </c>
      <c r="E20" s="14">
        <f t="shared" si="11"/>
        <v>-64.23243115920813</v>
      </c>
      <c r="F20" s="13">
        <v>74720483</v>
      </c>
      <c r="G20" s="14">
        <f t="shared" si="12"/>
        <v>8.992531740551186</v>
      </c>
      <c r="H20" s="13">
        <v>1348043</v>
      </c>
      <c r="I20" s="14">
        <f t="shared" si="13"/>
        <v>29.112628019036805</v>
      </c>
      <c r="J20" s="13">
        <v>8085778</v>
      </c>
      <c r="K20" s="14">
        <f t="shared" si="14"/>
        <v>-12.219936891284561</v>
      </c>
      <c r="L20" s="13">
        <v>2520131</v>
      </c>
      <c r="M20" s="14">
        <f t="shared" si="15"/>
        <v>71.29543596160735</v>
      </c>
      <c r="N20" s="13">
        <v>107653772</v>
      </c>
      <c r="O20" s="14">
        <f t="shared" si="16"/>
        <v>9.276122468042189</v>
      </c>
      <c r="P20" s="13">
        <v>2347445</v>
      </c>
      <c r="Q20" s="14">
        <f t="shared" si="17"/>
        <v>97.32978593734896</v>
      </c>
      <c r="R20" s="23">
        <f t="shared" si="9"/>
        <v>1096576923</v>
      </c>
      <c r="S20" s="14">
        <f t="shared" si="18"/>
        <v>10.309272294122735</v>
      </c>
      <c r="T20" s="18"/>
      <c r="U20" s="19"/>
      <c r="V20" s="18"/>
      <c r="W20" s="19"/>
      <c r="X20" s="18"/>
      <c r="Y20" s="19"/>
      <c r="Z20" s="18"/>
      <c r="AA20" s="19"/>
      <c r="AB20" s="18"/>
      <c r="AC20" s="19"/>
      <c r="AD20" s="18"/>
      <c r="AE20" s="19"/>
      <c r="AF20" s="18"/>
      <c r="AG20" s="19"/>
      <c r="AH20" s="18"/>
      <c r="AI20" s="19"/>
      <c r="AJ20" s="18"/>
      <c r="AK20" s="19"/>
      <c r="AL20" s="17"/>
    </row>
    <row r="21" spans="2:38" s="16" customFormat="1" ht="12.75">
      <c r="B21" s="18"/>
      <c r="C21" s="19"/>
      <c r="D21" s="18"/>
      <c r="E21" s="19"/>
      <c r="F21" s="18"/>
      <c r="G21" s="19"/>
      <c r="H21" s="18"/>
      <c r="I21" s="19"/>
      <c r="J21" s="18"/>
      <c r="K21" s="19"/>
      <c r="L21" s="18"/>
      <c r="M21" s="19"/>
      <c r="N21" s="18"/>
      <c r="O21" s="19"/>
      <c r="P21" s="18"/>
      <c r="Q21" s="19"/>
      <c r="R21" s="18"/>
      <c r="S21" s="19"/>
      <c r="T21" s="18"/>
      <c r="U21" s="19"/>
      <c r="V21" s="18"/>
      <c r="W21" s="19"/>
      <c r="X21" s="18"/>
      <c r="Y21" s="19"/>
      <c r="Z21" s="18"/>
      <c r="AA21" s="19"/>
      <c r="AB21" s="18"/>
      <c r="AC21" s="19"/>
      <c r="AD21" s="18"/>
      <c r="AE21" s="19"/>
      <c r="AF21" s="18"/>
      <c r="AG21" s="19"/>
      <c r="AH21" s="18"/>
      <c r="AI21" s="19"/>
      <c r="AJ21" s="24"/>
      <c r="AK21" s="19"/>
      <c r="AL21" s="17"/>
    </row>
    <row r="22" spans="2:38" s="16" customFormat="1" ht="12.75">
      <c r="B22" s="18"/>
      <c r="C22" s="19"/>
      <c r="D22" s="18"/>
      <c r="E22" s="19"/>
      <c r="F22" s="18"/>
      <c r="G22" s="19"/>
      <c r="H22" s="18"/>
      <c r="I22" s="19"/>
      <c r="J22" s="18"/>
      <c r="K22" s="19"/>
      <c r="L22" s="18"/>
      <c r="M22" s="19"/>
      <c r="N22" s="18"/>
      <c r="O22" s="19"/>
      <c r="P22" s="18"/>
      <c r="Q22" s="19"/>
      <c r="R22" s="18"/>
      <c r="S22" s="19"/>
      <c r="T22" s="18"/>
      <c r="U22" s="19"/>
      <c r="V22" s="18"/>
      <c r="W22" s="19"/>
      <c r="X22" s="18"/>
      <c r="Y22" s="19"/>
      <c r="Z22" s="18"/>
      <c r="AA22" s="19"/>
      <c r="AB22" s="18"/>
      <c r="AC22" s="19"/>
      <c r="AD22" s="18"/>
      <c r="AE22" s="19"/>
      <c r="AF22" s="18"/>
      <c r="AG22" s="19"/>
      <c r="AH22" s="18"/>
      <c r="AI22" s="19"/>
      <c r="AJ22" s="24"/>
      <c r="AK22" s="19"/>
      <c r="AL22" s="17"/>
    </row>
    <row r="23" spans="1:3" ht="12.75">
      <c r="A23" s="25" t="s">
        <v>29</v>
      </c>
      <c r="B23" s="26"/>
      <c r="C23" s="26"/>
    </row>
    <row r="24" spans="1:3" ht="12.75">
      <c r="A24" s="25"/>
      <c r="B24" s="26"/>
      <c r="C24" s="26"/>
    </row>
    <row r="25" spans="1:3" ht="12.75">
      <c r="A25" s="25" t="s">
        <v>30</v>
      </c>
      <c r="B25" s="26"/>
      <c r="C25" s="26"/>
    </row>
    <row r="26" spans="1:3" ht="12.75">
      <c r="A26" s="25" t="s">
        <v>31</v>
      </c>
      <c r="B26" s="26"/>
      <c r="C26" s="26"/>
    </row>
    <row r="27" spans="1:3" ht="12.75">
      <c r="A27" s="26"/>
      <c r="B27" s="26"/>
      <c r="C27" s="26"/>
    </row>
    <row r="28" spans="1:3" ht="12.75">
      <c r="A28" s="26"/>
      <c r="B28" s="26"/>
      <c r="C28" s="26"/>
    </row>
    <row r="29" spans="1:3" ht="12.75">
      <c r="A29" s="26"/>
      <c r="B29" s="26"/>
      <c r="C29" s="26"/>
    </row>
    <row r="30" spans="1:3" ht="12.75">
      <c r="A30" s="26"/>
      <c r="B30" s="26"/>
      <c r="C30" s="26"/>
    </row>
    <row r="31" spans="1:3" ht="12.75">
      <c r="A31" s="26"/>
      <c r="B31" s="26"/>
      <c r="C31" s="26"/>
    </row>
  </sheetData>
  <sheetProtection/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600" verticalDpi="600" orientation="landscape" paperSize="9" scale="78" r:id="rId2"/>
  <headerFooter alignWithMargins="0">
    <oddFooter>&amp;CImpmecc.xls&amp;RPagina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>taddia_m</cp:lastModifiedBy>
  <cp:lastPrinted>2013-08-01T15:47:31Z</cp:lastPrinted>
  <dcterms:created xsi:type="dcterms:W3CDTF">1997-09-30T07:27:54Z</dcterms:created>
  <dcterms:modified xsi:type="dcterms:W3CDTF">2016-08-17T07:05:25Z</dcterms:modified>
  <cp:category/>
  <cp:version/>
  <cp:contentType/>
  <cp:contentStatus/>
</cp:coreProperties>
</file>