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95" windowHeight="11925" activeTab="0"/>
  </bookViews>
  <sheets>
    <sheet name="Import dal 2008" sheetId="1" r:id="rId1"/>
    <sheet name="Import 2006-2008" sheetId="2" r:id="rId2"/>
  </sheets>
  <definedNames/>
  <calcPr fullCalcOnLoad="1"/>
</workbook>
</file>

<file path=xl/sharedStrings.xml><?xml version="1.0" encoding="utf-8"?>
<sst xmlns="http://schemas.openxmlformats.org/spreadsheetml/2006/main" count="151" uniqueCount="55">
  <si>
    <r>
      <t xml:space="preserve">Valori in euro correnti - variazioni % rispetto allo stesso periodo dell'anno precedente </t>
    </r>
    <r>
      <rPr>
        <sz val="11"/>
        <rFont val="Arial"/>
        <family val="2"/>
      </rPr>
      <t>- dati provvisori</t>
    </r>
  </si>
  <si>
    <t>PERIODI</t>
  </si>
  <si>
    <t>UNIONE EUROPEA a 15</t>
  </si>
  <si>
    <t>VAR %</t>
  </si>
  <si>
    <t>Germania</t>
  </si>
  <si>
    <t>Francia</t>
  </si>
  <si>
    <t>Regno Unito</t>
  </si>
  <si>
    <t>Spagna</t>
  </si>
  <si>
    <t>Belgio e Lux.</t>
  </si>
  <si>
    <t>12  PAESI NUOVI ENTRATI UE</t>
  </si>
  <si>
    <t>UNIONE EUROPEA a 27</t>
  </si>
  <si>
    <t>ALTRI PAESI EUROPEI</t>
  </si>
  <si>
    <t>Anno 2006</t>
  </si>
  <si>
    <t>Anno 2007</t>
  </si>
  <si>
    <t>2006 - 1° sem.</t>
  </si>
  <si>
    <t xml:space="preserve"> - 2° sem.</t>
  </si>
  <si>
    <t>2007 - 1° sem.</t>
  </si>
  <si>
    <t>AFRICA NORD</t>
  </si>
  <si>
    <t>AFRICA CENTRO SUD</t>
  </si>
  <si>
    <t>STATI UNITI</t>
  </si>
  <si>
    <t>CANADA</t>
  </si>
  <si>
    <t>AMERICA CENTRO SUD</t>
  </si>
  <si>
    <t xml:space="preserve"> MEDIO ORIENTE</t>
  </si>
  <si>
    <t>ASIA</t>
  </si>
  <si>
    <t>AUSTRALIA E OCEANIA e altri</t>
  </si>
  <si>
    <t>TOTALE</t>
  </si>
  <si>
    <t>Fonte: elaborazioni Ufficio Statistica Camera di Commercio di Modena su dati Istat</t>
  </si>
  <si>
    <t xml:space="preserve">Dall'anno 2002 i dati delle importazioni ed esportazioni sono calcolati secondo la nuvoa classificazione delle attività economiche ATECO 2002. </t>
  </si>
  <si>
    <t>A partire dall'anno 2006 sono conteggiati nel gruppo "12 Paesi nuovi entrati" anche Romania e Bulgaria, che entreranno a far parte dell'U.E. a 27 dall'anno 2007.</t>
  </si>
  <si>
    <t>IMPORTAZIONI 'SETTORI ALTRI' DELLA PROVINCIA DI MODENA PER AREE DI PROVENIENZA</t>
  </si>
  <si>
    <t>Anno 2008</t>
  </si>
  <si>
    <t>2008 - 1° sem.</t>
  </si>
  <si>
    <t>Anno 2009</t>
  </si>
  <si>
    <t>2009 - 1° sem.</t>
  </si>
  <si>
    <t>Anno 2008*</t>
  </si>
  <si>
    <t>* dati definitivi</t>
  </si>
  <si>
    <t xml:space="preserve">Dall'anno 2008 i dati delle importazioni ed esportazioni sono calcolati secondo la nuvoa classificazione delle attività economiche ATECO 2007. </t>
  </si>
  <si>
    <t>2010 - 1° sem.</t>
  </si>
  <si>
    <t>Anno 2010</t>
  </si>
  <si>
    <t>Anno 2011</t>
  </si>
  <si>
    <t>2011 - 1° sem.</t>
  </si>
  <si>
    <t>Anno 2012</t>
  </si>
  <si>
    <t>2012 - 1° sem.</t>
  </si>
  <si>
    <t>Anno 2013</t>
  </si>
  <si>
    <t>2013 - 1° sem.</t>
  </si>
  <si>
    <t>13  PAESI NUOVI ENTRATI UE</t>
  </si>
  <si>
    <t>A partire dall'anno 2013 è conteggiata nel gruppo "13 Paesi nuovi entrati" anche la Croazia.</t>
  </si>
  <si>
    <t>UNIONE EUROPEA a 28</t>
  </si>
  <si>
    <t>2014 - 1° sem.</t>
  </si>
  <si>
    <t>Anno 2014</t>
  </si>
  <si>
    <t>CANADA E GROENLANDIA</t>
  </si>
  <si>
    <t>2015 - 1° sem.</t>
  </si>
  <si>
    <t>Anno 2015</t>
  </si>
  <si>
    <t>OCEANIA **</t>
  </si>
  <si>
    <t>** fino al 2014 comprende altri paesi non UE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</si>
</sst>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40">
    <font>
      <sz val="10"/>
      <name val="Arial"/>
      <family val="0"/>
    </font>
    <font>
      <b/>
      <sz val="11"/>
      <name val="Arial"/>
      <family val="0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60"/>
  <sheetViews>
    <sheetView tabSelected="1" zoomScale="90" zoomScaleNormal="90" zoomScalePageLayoutView="0" workbookViewId="0" topLeftCell="J10">
      <selection activeCell="P52" sqref="P52"/>
    </sheetView>
  </sheetViews>
  <sheetFormatPr defaultColWidth="9.140625" defaultRowHeight="12.75"/>
  <cols>
    <col min="1" max="1" width="11.421875" style="0" customWidth="1"/>
    <col min="2" max="2" width="13.57421875" style="0" customWidth="1"/>
    <col min="3" max="3" width="6.28125" style="0" customWidth="1"/>
    <col min="4" max="4" width="13.140625" style="0" customWidth="1"/>
    <col min="5" max="5" width="6.421875" style="0" customWidth="1"/>
    <col min="6" max="6" width="10.57421875" style="0" customWidth="1"/>
    <col min="7" max="7" width="6.28125" style="0" customWidth="1"/>
    <col min="8" max="8" width="12.140625" style="0" customWidth="1"/>
    <col min="9" max="9" width="6.00390625" style="0" customWidth="1"/>
    <col min="10" max="10" width="11.421875" style="0" customWidth="1"/>
    <col min="11" max="11" width="6.57421875" style="0" customWidth="1"/>
    <col min="12" max="12" width="11.8515625" style="0" customWidth="1"/>
    <col min="13" max="13" width="6.7109375" style="0" customWidth="1"/>
    <col min="14" max="14" width="13.28125" style="0" customWidth="1"/>
    <col min="15" max="15" width="6.57421875" style="0" customWidth="1"/>
    <col min="16" max="16" width="13.00390625" style="0" customWidth="1"/>
    <col min="17" max="17" width="6.421875" style="0" customWidth="1"/>
    <col min="18" max="18" width="11.28125" style="0" customWidth="1"/>
    <col min="19" max="19" width="6.7109375" style="0" customWidth="1"/>
  </cols>
  <sheetData>
    <row r="1" spans="1:14" ht="15">
      <c r="A1" s="1" t="s">
        <v>29</v>
      </c>
      <c r="B1" s="2"/>
      <c r="C1" s="2"/>
      <c r="D1" s="2"/>
      <c r="E1" s="3"/>
      <c r="F1" s="2"/>
      <c r="G1" s="3"/>
      <c r="H1" s="2"/>
      <c r="I1" s="3"/>
      <c r="J1" s="2"/>
      <c r="K1" s="3"/>
      <c r="L1" s="2"/>
      <c r="M1" s="3"/>
      <c r="N1" s="4"/>
    </row>
    <row r="2" spans="1:14" ht="15">
      <c r="A2" s="5" t="s">
        <v>0</v>
      </c>
      <c r="B2" s="6"/>
      <c r="C2" s="6"/>
      <c r="D2" s="6"/>
      <c r="E2" s="7"/>
      <c r="F2" s="6"/>
      <c r="G2" s="7"/>
      <c r="H2" s="6"/>
      <c r="I2" s="7"/>
      <c r="J2" s="6"/>
      <c r="K2" s="7"/>
      <c r="L2" s="6"/>
      <c r="M2" s="7"/>
      <c r="N2" s="8"/>
    </row>
    <row r="4" spans="1:19" ht="35.25" customHeight="1">
      <c r="A4" s="9" t="s">
        <v>1</v>
      </c>
      <c r="B4" s="10" t="s">
        <v>2</v>
      </c>
      <c r="C4" s="11" t="s">
        <v>3</v>
      </c>
      <c r="D4" s="10" t="s">
        <v>4</v>
      </c>
      <c r="E4" s="11" t="s">
        <v>3</v>
      </c>
      <c r="F4" s="10" t="s">
        <v>5</v>
      </c>
      <c r="G4" s="11" t="s">
        <v>3</v>
      </c>
      <c r="H4" s="10" t="s">
        <v>6</v>
      </c>
      <c r="I4" s="11" t="s">
        <v>3</v>
      </c>
      <c r="J4" s="10" t="s">
        <v>7</v>
      </c>
      <c r="K4" s="11" t="s">
        <v>3</v>
      </c>
      <c r="L4" s="10" t="s">
        <v>8</v>
      </c>
      <c r="M4" s="11" t="s">
        <v>3</v>
      </c>
      <c r="N4" s="12" t="s">
        <v>45</v>
      </c>
      <c r="O4" s="11" t="s">
        <v>3</v>
      </c>
      <c r="P4" s="10" t="s">
        <v>47</v>
      </c>
      <c r="Q4" s="11" t="s">
        <v>3</v>
      </c>
      <c r="R4" s="13" t="s">
        <v>11</v>
      </c>
      <c r="S4" s="11" t="s">
        <v>3</v>
      </c>
    </row>
    <row r="5" spans="1:67" ht="12.75">
      <c r="A5" s="14" t="s">
        <v>34</v>
      </c>
      <c r="B5" s="14">
        <v>435926056</v>
      </c>
      <c r="C5" s="15"/>
      <c r="D5" s="14">
        <v>120292233</v>
      </c>
      <c r="E5" s="15"/>
      <c r="F5" s="14">
        <v>120201903</v>
      </c>
      <c r="G5" s="15"/>
      <c r="H5" s="14">
        <v>85174932</v>
      </c>
      <c r="I5" s="15"/>
      <c r="J5" s="14">
        <v>25446930</v>
      </c>
      <c r="K5" s="15"/>
      <c r="L5" s="14">
        <v>10354000</v>
      </c>
      <c r="M5" s="15"/>
      <c r="N5" s="14">
        <v>47713007</v>
      </c>
      <c r="O5" s="15"/>
      <c r="P5" s="14">
        <f>B5+N5</f>
        <v>483639063</v>
      </c>
      <c r="Q5" s="15"/>
      <c r="R5" s="14">
        <v>110586880</v>
      </c>
      <c r="S5" s="15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</row>
    <row r="6" spans="1:67" ht="12.75">
      <c r="A6" s="14" t="s">
        <v>32</v>
      </c>
      <c r="B6" s="14">
        <f>B14+B15</f>
        <v>374371591</v>
      </c>
      <c r="C6" s="15">
        <f aca="true" t="shared" si="0" ref="C6:C12">B6/B5*100-100</f>
        <v>-14.120391326184006</v>
      </c>
      <c r="D6" s="14">
        <f aca="true" t="shared" si="1" ref="D6:R6">D14+D15</f>
        <v>87960133</v>
      </c>
      <c r="E6" s="15">
        <f aca="true" t="shared" si="2" ref="E6:E12">D6/D5*100-100</f>
        <v>-26.877961439123013</v>
      </c>
      <c r="F6" s="14">
        <f t="shared" si="1"/>
        <v>115569187</v>
      </c>
      <c r="G6" s="15">
        <f aca="true" t="shared" si="3" ref="G6:G12">F6/F5*100-100</f>
        <v>-3.85411202682873</v>
      </c>
      <c r="H6" s="14">
        <f t="shared" si="1"/>
        <v>82745418</v>
      </c>
      <c r="I6" s="15">
        <f aca="true" t="shared" si="4" ref="I6:I12">H6/H5*100-100</f>
        <v>-2.8523814964712955</v>
      </c>
      <c r="J6" s="14">
        <f t="shared" si="1"/>
        <v>16268050</v>
      </c>
      <c r="K6" s="15">
        <f aca="true" t="shared" si="5" ref="K6:K12">J6/J5*100-100</f>
        <v>-36.070677287987195</v>
      </c>
      <c r="L6" s="14">
        <f t="shared" si="1"/>
        <v>9001712</v>
      </c>
      <c r="M6" s="15">
        <f aca="true" t="shared" si="6" ref="M6:M12">L6/L5*100-100</f>
        <v>-13.060536990535056</v>
      </c>
      <c r="N6" s="14">
        <f t="shared" si="1"/>
        <v>31515841</v>
      </c>
      <c r="O6" s="15">
        <f aca="true" t="shared" si="7" ref="O6:O12">N6/N5*100-100</f>
        <v>-33.94706604846766</v>
      </c>
      <c r="P6" s="14">
        <f t="shared" si="1"/>
        <v>405887432</v>
      </c>
      <c r="Q6" s="15">
        <f aca="true" t="shared" si="8" ref="Q6:Q12">P6/P5*100-100</f>
        <v>-16.076375327854777</v>
      </c>
      <c r="R6" s="14">
        <f t="shared" si="1"/>
        <v>70842421</v>
      </c>
      <c r="S6" s="15">
        <f aca="true" t="shared" si="9" ref="S6:S12">R6/R5*100-100</f>
        <v>-35.93957890845641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</row>
    <row r="7" spans="1:67" ht="12.75">
      <c r="A7" s="14" t="s">
        <v>38</v>
      </c>
      <c r="B7" s="14">
        <f>SUM(B16:B17)</f>
        <v>404233950</v>
      </c>
      <c r="C7" s="15">
        <f t="shared" si="0"/>
        <v>7.976662684322108</v>
      </c>
      <c r="D7" s="14">
        <f aca="true" t="shared" si="10" ref="D7:R7">SUM(D16:D17)</f>
        <v>107369031</v>
      </c>
      <c r="E7" s="15">
        <f t="shared" si="2"/>
        <v>22.06556236107555</v>
      </c>
      <c r="F7" s="14">
        <f t="shared" si="10"/>
        <v>119244924</v>
      </c>
      <c r="G7" s="15">
        <f t="shared" si="3"/>
        <v>3.1805510581293532</v>
      </c>
      <c r="H7" s="14">
        <f t="shared" si="10"/>
        <v>63715667</v>
      </c>
      <c r="I7" s="15">
        <f t="shared" si="4"/>
        <v>-22.99795137901171</v>
      </c>
      <c r="J7" s="14">
        <f t="shared" si="10"/>
        <v>22324261</v>
      </c>
      <c r="K7" s="15">
        <f t="shared" si="5"/>
        <v>37.22763945279243</v>
      </c>
      <c r="L7" s="14">
        <f t="shared" si="10"/>
        <v>10554070</v>
      </c>
      <c r="M7" s="15">
        <f t="shared" si="6"/>
        <v>17.245141813024006</v>
      </c>
      <c r="N7" s="14">
        <f t="shared" si="10"/>
        <v>52127630</v>
      </c>
      <c r="O7" s="15">
        <f t="shared" si="7"/>
        <v>65.40136117579726</v>
      </c>
      <c r="P7" s="14">
        <f t="shared" si="10"/>
        <v>456361580</v>
      </c>
      <c r="Q7" s="15">
        <f t="shared" si="8"/>
        <v>12.435504038962208</v>
      </c>
      <c r="R7" s="14">
        <f t="shared" si="10"/>
        <v>98054969</v>
      </c>
      <c r="S7" s="15">
        <f t="shared" si="9"/>
        <v>38.41278659858335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</row>
    <row r="8" spans="1:67" ht="12.75">
      <c r="A8" s="14" t="s">
        <v>39</v>
      </c>
      <c r="B8" s="14">
        <f>B18+B19</f>
        <v>352044416</v>
      </c>
      <c r="C8" s="15">
        <f t="shared" si="0"/>
        <v>-12.910725088775948</v>
      </c>
      <c r="D8" s="14">
        <f>D18+D19</f>
        <v>126170898</v>
      </c>
      <c r="E8" s="15">
        <f t="shared" si="2"/>
        <v>17.511443313668366</v>
      </c>
      <c r="F8" s="14">
        <f aca="true" t="shared" si="11" ref="F8:R8">F18+F19</f>
        <v>115703406</v>
      </c>
      <c r="G8" s="15">
        <f t="shared" si="3"/>
        <v>-2.969952834218759</v>
      </c>
      <c r="H8" s="14">
        <f t="shared" si="11"/>
        <v>9117909</v>
      </c>
      <c r="I8" s="15">
        <f t="shared" si="4"/>
        <v>-85.68969073179443</v>
      </c>
      <c r="J8" s="14">
        <f t="shared" si="11"/>
        <v>23971354</v>
      </c>
      <c r="K8" s="15">
        <f t="shared" si="5"/>
        <v>7.378040419792626</v>
      </c>
      <c r="L8" s="14">
        <f t="shared" si="11"/>
        <v>10224911</v>
      </c>
      <c r="M8" s="15">
        <f t="shared" si="6"/>
        <v>-3.1187873493353777</v>
      </c>
      <c r="N8" s="14">
        <f t="shared" si="11"/>
        <v>56332629</v>
      </c>
      <c r="O8" s="15">
        <f t="shared" si="7"/>
        <v>8.066737352148962</v>
      </c>
      <c r="P8" s="14">
        <f t="shared" si="11"/>
        <v>408377045</v>
      </c>
      <c r="Q8" s="15">
        <f t="shared" si="8"/>
        <v>-10.51458692030998</v>
      </c>
      <c r="R8" s="14">
        <f t="shared" si="11"/>
        <v>101526155</v>
      </c>
      <c r="S8" s="15">
        <f t="shared" si="9"/>
        <v>3.540040892777199</v>
      </c>
      <c r="T8" s="14"/>
      <c r="U8" s="14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</row>
    <row r="9" spans="1:67" ht="12.75">
      <c r="A9" s="14" t="s">
        <v>41</v>
      </c>
      <c r="B9" s="14">
        <f>B20+B21</f>
        <v>364822678</v>
      </c>
      <c r="C9" s="15">
        <f t="shared" si="0"/>
        <v>3.6297300622430555</v>
      </c>
      <c r="D9" s="14">
        <f>D20+D21</f>
        <v>136940245</v>
      </c>
      <c r="E9" s="15">
        <f t="shared" si="2"/>
        <v>8.535523778232928</v>
      </c>
      <c r="F9" s="14">
        <f>F20+F21</f>
        <v>114303002</v>
      </c>
      <c r="G9" s="15">
        <f t="shared" si="3"/>
        <v>-1.2103394778196872</v>
      </c>
      <c r="H9" s="14">
        <f>H20+H21</f>
        <v>12049406</v>
      </c>
      <c r="I9" s="15">
        <f t="shared" si="4"/>
        <v>32.15097891413481</v>
      </c>
      <c r="J9" s="14">
        <f>J20+J21</f>
        <v>21771367</v>
      </c>
      <c r="K9" s="15">
        <f t="shared" si="5"/>
        <v>-9.177566690642507</v>
      </c>
      <c r="L9" s="14">
        <f>L20+L21</f>
        <v>10592907</v>
      </c>
      <c r="M9" s="15">
        <f t="shared" si="6"/>
        <v>3.599014211468443</v>
      </c>
      <c r="N9" s="14">
        <f>N20+N21</f>
        <v>48446386</v>
      </c>
      <c r="O9" s="15">
        <f t="shared" si="7"/>
        <v>-13.999422963199535</v>
      </c>
      <c r="P9" s="14">
        <f>P20+P21</f>
        <v>413269064</v>
      </c>
      <c r="Q9" s="15">
        <f t="shared" si="8"/>
        <v>1.1979172335702515</v>
      </c>
      <c r="R9" s="14">
        <f>R20+R21</f>
        <v>109283092</v>
      </c>
      <c r="S9" s="15">
        <f t="shared" si="9"/>
        <v>7.640333665743569</v>
      </c>
      <c r="T9" s="14"/>
      <c r="U9" s="14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</row>
    <row r="10" spans="1:67" ht="12.75">
      <c r="A10" s="14" t="s">
        <v>43</v>
      </c>
      <c r="B10" s="14">
        <f>B22+B23</f>
        <v>516364110</v>
      </c>
      <c r="C10" s="15">
        <f t="shared" si="0"/>
        <v>41.538380462192634</v>
      </c>
      <c r="D10" s="14">
        <f aca="true" t="shared" si="12" ref="D10:R10">D22+D23</f>
        <v>164795058</v>
      </c>
      <c r="E10" s="15">
        <f t="shared" si="2"/>
        <v>20.340852318469274</v>
      </c>
      <c r="F10" s="14">
        <f t="shared" si="12"/>
        <v>117635018</v>
      </c>
      <c r="G10" s="15">
        <f t="shared" si="3"/>
        <v>2.915073044188304</v>
      </c>
      <c r="H10" s="14">
        <f t="shared" si="12"/>
        <v>14181584</v>
      </c>
      <c r="I10" s="15">
        <f t="shared" si="4"/>
        <v>17.695295519131804</v>
      </c>
      <c r="J10" s="14">
        <f t="shared" si="12"/>
        <v>21167293</v>
      </c>
      <c r="K10" s="15">
        <f t="shared" si="5"/>
        <v>-2.7746259571114678</v>
      </c>
      <c r="L10" s="14">
        <f t="shared" si="12"/>
        <v>15321555</v>
      </c>
      <c r="M10" s="15">
        <f t="shared" si="6"/>
        <v>44.63975752831587</v>
      </c>
      <c r="N10" s="14">
        <f t="shared" si="12"/>
        <v>57799998</v>
      </c>
      <c r="O10" s="15">
        <f t="shared" si="7"/>
        <v>19.30714088766085</v>
      </c>
      <c r="P10" s="14">
        <f t="shared" si="12"/>
        <v>574164108</v>
      </c>
      <c r="Q10" s="15">
        <f t="shared" si="8"/>
        <v>38.93227391441039</v>
      </c>
      <c r="R10" s="14">
        <f t="shared" si="12"/>
        <v>107810922</v>
      </c>
      <c r="S10" s="15">
        <f t="shared" si="9"/>
        <v>-1.3471159838705802</v>
      </c>
      <c r="T10" s="14"/>
      <c r="U10" s="14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</row>
    <row r="11" spans="1:67" ht="12.75">
      <c r="A11" s="14" t="s">
        <v>49</v>
      </c>
      <c r="B11" s="14">
        <f>B24+B25</f>
        <v>475852683</v>
      </c>
      <c r="C11" s="15">
        <f t="shared" si="0"/>
        <v>-7.845515638180203</v>
      </c>
      <c r="D11" s="14">
        <f aca="true" t="shared" si="13" ref="D11:R11">D24+D25</f>
        <v>196667405</v>
      </c>
      <c r="E11" s="15">
        <f t="shared" si="2"/>
        <v>19.340596366670155</v>
      </c>
      <c r="F11" s="14">
        <f t="shared" si="13"/>
        <v>145501913</v>
      </c>
      <c r="G11" s="15">
        <f t="shared" si="3"/>
        <v>23.689285277280277</v>
      </c>
      <c r="H11" s="14">
        <f t="shared" si="13"/>
        <v>15273548</v>
      </c>
      <c r="I11" s="15">
        <f t="shared" si="4"/>
        <v>7.699873300471921</v>
      </c>
      <c r="J11" s="14">
        <f t="shared" si="13"/>
        <v>23866119</v>
      </c>
      <c r="K11" s="15">
        <f t="shared" si="5"/>
        <v>12.7499817761298</v>
      </c>
      <c r="L11" s="14">
        <f t="shared" si="13"/>
        <v>16246934</v>
      </c>
      <c r="M11" s="15">
        <f t="shared" si="6"/>
        <v>6.039719858721909</v>
      </c>
      <c r="N11" s="14">
        <f t="shared" si="13"/>
        <v>143787881</v>
      </c>
      <c r="O11" s="15">
        <f t="shared" si="7"/>
        <v>148.76796881550067</v>
      </c>
      <c r="P11" s="14">
        <f t="shared" si="13"/>
        <v>619640564</v>
      </c>
      <c r="Q11" s="15">
        <f t="shared" si="8"/>
        <v>7.920463046429234</v>
      </c>
      <c r="R11" s="14">
        <f t="shared" si="13"/>
        <v>108538946</v>
      </c>
      <c r="S11" s="15">
        <f t="shared" si="9"/>
        <v>0.675278521409922</v>
      </c>
      <c r="T11" s="14"/>
      <c r="U11" s="14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</row>
    <row r="12" spans="1:67" ht="12.75">
      <c r="A12" s="14" t="s">
        <v>52</v>
      </c>
      <c r="B12" s="14">
        <f>B26+B27</f>
        <v>430952827</v>
      </c>
      <c r="C12" s="15">
        <f t="shared" si="0"/>
        <v>-9.43566309575688</v>
      </c>
      <c r="D12" s="14">
        <f aca="true" t="shared" si="14" ref="C12:R12">D26+D27</f>
        <v>171088235</v>
      </c>
      <c r="E12" s="15">
        <f t="shared" si="2"/>
        <v>-13.006308798349181</v>
      </c>
      <c r="F12" s="14">
        <f t="shared" si="14"/>
        <v>140138070</v>
      </c>
      <c r="G12" s="15">
        <f t="shared" si="3"/>
        <v>-3.6864415658919825</v>
      </c>
      <c r="H12" s="14">
        <f t="shared" si="14"/>
        <v>16597062</v>
      </c>
      <c r="I12" s="15">
        <f t="shared" si="4"/>
        <v>8.665399814109989</v>
      </c>
      <c r="J12" s="14">
        <f t="shared" si="14"/>
        <v>21072089</v>
      </c>
      <c r="K12" s="15">
        <f t="shared" si="5"/>
        <v>-11.707098250871866</v>
      </c>
      <c r="L12" s="14">
        <f t="shared" si="14"/>
        <v>15095996</v>
      </c>
      <c r="M12" s="15">
        <f t="shared" si="6"/>
        <v>-7.084031977971975</v>
      </c>
      <c r="N12" s="14">
        <f t="shared" si="14"/>
        <v>139382829</v>
      </c>
      <c r="O12" s="15">
        <f t="shared" si="7"/>
        <v>-3.063576686271631</v>
      </c>
      <c r="P12" s="14">
        <f t="shared" si="14"/>
        <v>570335656</v>
      </c>
      <c r="Q12" s="15">
        <f t="shared" si="8"/>
        <v>-7.957017481508842</v>
      </c>
      <c r="R12" s="14">
        <f t="shared" si="14"/>
        <v>133780111</v>
      </c>
      <c r="S12" s="15">
        <f t="shared" si="9"/>
        <v>23.25539903437057</v>
      </c>
      <c r="T12" s="14"/>
      <c r="U12" s="14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</row>
    <row r="13" spans="1:67" ht="12.75">
      <c r="A13" s="14"/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</row>
    <row r="14" spans="1:67" ht="12.75">
      <c r="A14" s="16" t="s">
        <v>33</v>
      </c>
      <c r="B14" s="14">
        <v>192444927</v>
      </c>
      <c r="C14" s="15"/>
      <c r="D14" s="17">
        <v>42557837</v>
      </c>
      <c r="E14" s="18"/>
      <c r="F14" s="17">
        <v>56791269</v>
      </c>
      <c r="G14" s="18"/>
      <c r="H14" s="17">
        <v>47650274</v>
      </c>
      <c r="I14" s="18"/>
      <c r="J14" s="17">
        <v>8243594</v>
      </c>
      <c r="K14" s="18"/>
      <c r="L14" s="17">
        <v>3993384</v>
      </c>
      <c r="M14" s="18"/>
      <c r="N14" s="17">
        <v>15321937</v>
      </c>
      <c r="O14" s="18"/>
      <c r="P14" s="17">
        <f aca="true" t="shared" si="15" ref="P14:P21">B14+N14</f>
        <v>207766864</v>
      </c>
      <c r="Q14" s="18"/>
      <c r="R14" s="17">
        <v>36805052</v>
      </c>
      <c r="S14" s="18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</row>
    <row r="15" spans="1:67" ht="12.75">
      <c r="A15" s="16" t="s">
        <v>15</v>
      </c>
      <c r="B15" s="14">
        <v>181926664</v>
      </c>
      <c r="C15" s="15"/>
      <c r="D15" s="17">
        <v>45402296</v>
      </c>
      <c r="E15" s="18"/>
      <c r="F15" s="17">
        <v>58777918</v>
      </c>
      <c r="G15" s="18"/>
      <c r="H15" s="17">
        <v>35095144</v>
      </c>
      <c r="I15" s="18"/>
      <c r="J15" s="17">
        <v>8024456</v>
      </c>
      <c r="K15" s="18"/>
      <c r="L15" s="17">
        <v>5008328</v>
      </c>
      <c r="M15" s="18"/>
      <c r="N15" s="17">
        <v>16193904</v>
      </c>
      <c r="O15" s="18"/>
      <c r="P15" s="17">
        <f t="shared" si="15"/>
        <v>198120568</v>
      </c>
      <c r="Q15" s="18"/>
      <c r="R15" s="17">
        <v>34037369</v>
      </c>
      <c r="S15" s="18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</row>
    <row r="16" spans="1:67" ht="12.75">
      <c r="A16" s="16" t="s">
        <v>37</v>
      </c>
      <c r="B16" s="14">
        <v>211294400</v>
      </c>
      <c r="C16" s="15">
        <f aca="true" t="shared" si="16" ref="C16:C23">B16/B14*100-100</f>
        <v>9.79473623640908</v>
      </c>
      <c r="D16" s="17">
        <v>52233703</v>
      </c>
      <c r="E16" s="15">
        <f aca="true" t="shared" si="17" ref="E16:E21">D16/D14*100-100</f>
        <v>22.735803043749627</v>
      </c>
      <c r="F16" s="17">
        <v>59794266</v>
      </c>
      <c r="G16" s="15">
        <f aca="true" t="shared" si="18" ref="G16:G21">F16/F14*100-100</f>
        <v>5.287779359182835</v>
      </c>
      <c r="H16" s="17">
        <v>40890303</v>
      </c>
      <c r="I16" s="15">
        <f aca="true" t="shared" si="19" ref="I16:I21">H16/H14*100-100</f>
        <v>-14.186636156593764</v>
      </c>
      <c r="J16" s="17">
        <v>10984595</v>
      </c>
      <c r="K16" s="15">
        <f aca="true" t="shared" si="20" ref="K16:K21">J16/J14*100-100</f>
        <v>33.25007272313508</v>
      </c>
      <c r="L16" s="17">
        <v>4957508</v>
      </c>
      <c r="M16" s="15">
        <f aca="true" t="shared" si="21" ref="M16:M21">L16/L14*100-100</f>
        <v>24.14303257588051</v>
      </c>
      <c r="N16" s="17">
        <v>24013275</v>
      </c>
      <c r="O16" s="15">
        <f aca="true" t="shared" si="22" ref="O16:O21">N16/N14*100-100</f>
        <v>56.724799220881806</v>
      </c>
      <c r="P16" s="17">
        <f t="shared" si="15"/>
        <v>235307675</v>
      </c>
      <c r="Q16" s="15">
        <f aca="true" t="shared" si="23" ref="Q16:Q21">P16/P14*100-100</f>
        <v>13.255632043423432</v>
      </c>
      <c r="R16" s="17">
        <v>44678405</v>
      </c>
      <c r="S16" s="15">
        <f aca="true" t="shared" si="24" ref="S16:S21">R16/R14*100-100</f>
        <v>21.392044222624662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</row>
    <row r="17" spans="1:67" ht="12.75">
      <c r="A17" s="16" t="s">
        <v>15</v>
      </c>
      <c r="B17" s="14">
        <v>192939550</v>
      </c>
      <c r="C17" s="15">
        <f t="shared" si="16"/>
        <v>6.053475481746858</v>
      </c>
      <c r="D17" s="17">
        <v>55135328</v>
      </c>
      <c r="E17" s="15">
        <f t="shared" si="17"/>
        <v>21.43731233327935</v>
      </c>
      <c r="F17" s="17">
        <v>59450658</v>
      </c>
      <c r="G17" s="15">
        <f t="shared" si="18"/>
        <v>1.1445454736930287</v>
      </c>
      <c r="H17" s="17">
        <v>22825364</v>
      </c>
      <c r="I17" s="15">
        <f t="shared" si="19"/>
        <v>-34.96147501204156</v>
      </c>
      <c r="J17" s="17">
        <v>11339666</v>
      </c>
      <c r="K17" s="15">
        <f t="shared" si="20"/>
        <v>41.313828625890665</v>
      </c>
      <c r="L17" s="17">
        <v>5596562</v>
      </c>
      <c r="M17" s="15">
        <f t="shared" si="21"/>
        <v>11.74511733257087</v>
      </c>
      <c r="N17" s="17">
        <v>28114355</v>
      </c>
      <c r="O17" s="15">
        <f t="shared" si="22"/>
        <v>73.61073030938061</v>
      </c>
      <c r="P17" s="17">
        <f t="shared" si="15"/>
        <v>221053905</v>
      </c>
      <c r="Q17" s="15">
        <f t="shared" si="23"/>
        <v>11.575444806921809</v>
      </c>
      <c r="R17" s="17">
        <v>53376564</v>
      </c>
      <c r="S17" s="15">
        <f t="shared" si="24"/>
        <v>56.817537806755865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</row>
    <row r="18" spans="1:67" ht="12.75">
      <c r="A18" s="16" t="s">
        <v>40</v>
      </c>
      <c r="B18" s="14">
        <v>183368350</v>
      </c>
      <c r="C18" s="15">
        <f t="shared" si="16"/>
        <v>-13.21665410914818</v>
      </c>
      <c r="D18" s="17">
        <v>63930140</v>
      </c>
      <c r="E18" s="15">
        <f t="shared" si="17"/>
        <v>22.39250967904765</v>
      </c>
      <c r="F18" s="17">
        <v>64232280</v>
      </c>
      <c r="G18" s="15">
        <f t="shared" si="18"/>
        <v>7.422139775074754</v>
      </c>
      <c r="H18" s="17">
        <v>3870795</v>
      </c>
      <c r="I18" s="15">
        <f t="shared" si="19"/>
        <v>-90.53370917794373</v>
      </c>
      <c r="J18" s="17">
        <v>13524002</v>
      </c>
      <c r="K18" s="15">
        <f t="shared" si="20"/>
        <v>23.11789374118935</v>
      </c>
      <c r="L18" s="17">
        <v>5648925</v>
      </c>
      <c r="M18" s="15">
        <f t="shared" si="21"/>
        <v>13.9468660464088</v>
      </c>
      <c r="N18" s="17">
        <v>28590094</v>
      </c>
      <c r="O18" s="15">
        <f t="shared" si="22"/>
        <v>19.059536860340785</v>
      </c>
      <c r="P18" s="17">
        <f t="shared" si="15"/>
        <v>211958444</v>
      </c>
      <c r="Q18" s="15">
        <f t="shared" si="23"/>
        <v>-9.922851432704022</v>
      </c>
      <c r="R18" s="17">
        <v>50586247</v>
      </c>
      <c r="S18" s="15">
        <f t="shared" si="24"/>
        <v>13.223036945924989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</row>
    <row r="19" spans="1:67" ht="12.75">
      <c r="A19" s="16" t="s">
        <v>15</v>
      </c>
      <c r="B19" s="14">
        <v>168676066</v>
      </c>
      <c r="C19" s="15">
        <f t="shared" si="16"/>
        <v>-12.575692231064082</v>
      </c>
      <c r="D19" s="17">
        <v>62240758</v>
      </c>
      <c r="E19" s="15">
        <f t="shared" si="17"/>
        <v>12.887254429682542</v>
      </c>
      <c r="F19" s="17">
        <v>51471126</v>
      </c>
      <c r="G19" s="15">
        <f t="shared" si="18"/>
        <v>-13.422108801554387</v>
      </c>
      <c r="H19" s="17">
        <v>5247114</v>
      </c>
      <c r="I19" s="15">
        <f t="shared" si="19"/>
        <v>-77.01191534119675</v>
      </c>
      <c r="J19" s="17">
        <v>10447352</v>
      </c>
      <c r="K19" s="15">
        <f t="shared" si="20"/>
        <v>-7.868961925333608</v>
      </c>
      <c r="L19" s="17">
        <v>4575986</v>
      </c>
      <c r="M19" s="15">
        <f t="shared" si="21"/>
        <v>-18.2357668868852</v>
      </c>
      <c r="N19" s="17">
        <v>27742535</v>
      </c>
      <c r="O19" s="15">
        <f t="shared" si="22"/>
        <v>-1.3225272285279175</v>
      </c>
      <c r="P19" s="17">
        <f t="shared" si="15"/>
        <v>196418601</v>
      </c>
      <c r="Q19" s="15">
        <f t="shared" si="23"/>
        <v>-11.144478085560166</v>
      </c>
      <c r="R19" s="17">
        <v>50939908</v>
      </c>
      <c r="S19" s="15">
        <f t="shared" si="24"/>
        <v>-4.565029701050065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</row>
    <row r="20" spans="1:67" ht="12.75">
      <c r="A20" s="16" t="s">
        <v>42</v>
      </c>
      <c r="B20" s="14">
        <v>166836428</v>
      </c>
      <c r="C20" s="15">
        <f t="shared" si="16"/>
        <v>-9.015690003209386</v>
      </c>
      <c r="D20" s="17">
        <v>57547344</v>
      </c>
      <c r="E20" s="15">
        <f t="shared" si="17"/>
        <v>-9.984016928478496</v>
      </c>
      <c r="F20" s="17">
        <v>54931058</v>
      </c>
      <c r="G20" s="15">
        <f t="shared" si="18"/>
        <v>-14.480603833461927</v>
      </c>
      <c r="H20" s="17">
        <v>5685028</v>
      </c>
      <c r="I20" s="15">
        <f t="shared" si="19"/>
        <v>46.869777397149676</v>
      </c>
      <c r="J20" s="17">
        <v>11890606</v>
      </c>
      <c r="K20" s="15">
        <f t="shared" si="20"/>
        <v>-12.077756273623734</v>
      </c>
      <c r="L20" s="17">
        <v>5051233</v>
      </c>
      <c r="M20" s="15">
        <f t="shared" si="21"/>
        <v>-10.580632598237713</v>
      </c>
      <c r="N20" s="17">
        <v>23801421</v>
      </c>
      <c r="O20" s="15">
        <f t="shared" si="22"/>
        <v>-16.749413275801047</v>
      </c>
      <c r="P20" s="17">
        <f t="shared" si="15"/>
        <v>190637849</v>
      </c>
      <c r="Q20" s="15">
        <f t="shared" si="23"/>
        <v>-10.058856159559284</v>
      </c>
      <c r="R20" s="17">
        <v>55516993</v>
      </c>
      <c r="S20" s="15">
        <f t="shared" si="24"/>
        <v>9.74720658759287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</row>
    <row r="21" spans="1:67" ht="12.75">
      <c r="A21" s="16" t="s">
        <v>15</v>
      </c>
      <c r="B21" s="14">
        <v>197986250</v>
      </c>
      <c r="C21" s="15">
        <f t="shared" si="16"/>
        <v>17.376611095494738</v>
      </c>
      <c r="D21" s="17">
        <v>79392901</v>
      </c>
      <c r="E21" s="15">
        <f t="shared" si="17"/>
        <v>27.557734756379418</v>
      </c>
      <c r="F21" s="17">
        <v>59371944</v>
      </c>
      <c r="G21" s="15">
        <f t="shared" si="18"/>
        <v>15.35000030891105</v>
      </c>
      <c r="H21" s="17">
        <v>6364378</v>
      </c>
      <c r="I21" s="15">
        <f t="shared" si="19"/>
        <v>21.292924072166144</v>
      </c>
      <c r="J21" s="17">
        <v>9880761</v>
      </c>
      <c r="K21" s="15">
        <f t="shared" si="20"/>
        <v>-5.423297693042215</v>
      </c>
      <c r="L21" s="17">
        <v>5541674</v>
      </c>
      <c r="M21" s="15">
        <f t="shared" si="21"/>
        <v>21.10338624287749</v>
      </c>
      <c r="N21" s="17">
        <v>24644965</v>
      </c>
      <c r="O21" s="15">
        <f t="shared" si="22"/>
        <v>-11.16541801244911</v>
      </c>
      <c r="P21" s="17">
        <f t="shared" si="15"/>
        <v>222631215</v>
      </c>
      <c r="Q21" s="15">
        <f t="shared" si="23"/>
        <v>13.345280877955148</v>
      </c>
      <c r="R21" s="17">
        <v>53766099</v>
      </c>
      <c r="S21" s="15">
        <f t="shared" si="24"/>
        <v>5.5480881512389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</row>
    <row r="22" spans="1:67" ht="12.75">
      <c r="A22" s="16" t="s">
        <v>44</v>
      </c>
      <c r="B22" s="14">
        <v>248594382</v>
      </c>
      <c r="C22" s="15">
        <f t="shared" si="16"/>
        <v>49.004857620183515</v>
      </c>
      <c r="D22" s="17">
        <v>82370125</v>
      </c>
      <c r="E22" s="15">
        <f>D22/D20*100-100</f>
        <v>43.13453805965398</v>
      </c>
      <c r="F22" s="17">
        <v>56642564</v>
      </c>
      <c r="G22" s="15">
        <f>F22/F20*100-100</f>
        <v>3.115734635950389</v>
      </c>
      <c r="H22" s="17">
        <v>6997067</v>
      </c>
      <c r="I22" s="15">
        <f>H22/H20*100-100</f>
        <v>23.07884851226767</v>
      </c>
      <c r="J22" s="17">
        <v>11576254</v>
      </c>
      <c r="K22" s="15">
        <f>J22/J20*100-100</f>
        <v>-2.6437004135869984</v>
      </c>
      <c r="L22" s="17">
        <v>5291646</v>
      </c>
      <c r="M22" s="15">
        <f>L22/L20*100-100</f>
        <v>4.759491395467208</v>
      </c>
      <c r="N22" s="17">
        <v>27525173</v>
      </c>
      <c r="O22" s="15">
        <f>N22/N20*100-100</f>
        <v>15.645082703255397</v>
      </c>
      <c r="P22" s="17">
        <f>B22+N22</f>
        <v>276119555</v>
      </c>
      <c r="Q22" s="15">
        <f>P22/P20*100-100</f>
        <v>44.839839752912866</v>
      </c>
      <c r="R22" s="17">
        <v>47241695</v>
      </c>
      <c r="S22" s="15">
        <f>R22/R20*100-100</f>
        <v>-14.90588296091613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</row>
    <row r="23" spans="1:67" ht="12.75">
      <c r="A23" s="16" t="s">
        <v>15</v>
      </c>
      <c r="B23" s="14">
        <v>267769728</v>
      </c>
      <c r="C23" s="15">
        <f t="shared" si="16"/>
        <v>35.24662849061488</v>
      </c>
      <c r="D23" s="17">
        <v>82424933</v>
      </c>
      <c r="E23" s="15">
        <f>D23/D21*100-100</f>
        <v>3.8190215520654647</v>
      </c>
      <c r="F23" s="17">
        <v>60992454</v>
      </c>
      <c r="G23" s="15">
        <f>F23/F21*100-100</f>
        <v>2.7294204818356604</v>
      </c>
      <c r="H23" s="17">
        <v>7184517</v>
      </c>
      <c r="I23" s="15">
        <f>H23/H21*100-100</f>
        <v>12.886396753932587</v>
      </c>
      <c r="J23" s="17">
        <v>9591039</v>
      </c>
      <c r="K23" s="15">
        <f>J23/J21*100-100</f>
        <v>-2.9321830575600387</v>
      </c>
      <c r="L23" s="17">
        <v>10029909</v>
      </c>
      <c r="M23" s="15">
        <f>L23/L21*100-100</f>
        <v>80.99059959138702</v>
      </c>
      <c r="N23" s="17">
        <v>30274825</v>
      </c>
      <c r="O23" s="15">
        <f>N23/N21*100-100</f>
        <v>22.84385471839785</v>
      </c>
      <c r="P23" s="17">
        <f>B23+N23</f>
        <v>298044553</v>
      </c>
      <c r="Q23" s="15">
        <f>P23/P21*100-100</f>
        <v>33.873658731997665</v>
      </c>
      <c r="R23" s="17">
        <v>60569227</v>
      </c>
      <c r="S23" s="15">
        <f>R23/R21*100-100</f>
        <v>12.653192488448894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</row>
    <row r="24" spans="1:67" ht="12.75">
      <c r="A24" s="16" t="s">
        <v>48</v>
      </c>
      <c r="B24" s="14">
        <v>243693360</v>
      </c>
      <c r="C24" s="15">
        <f>B24/B22*100-100</f>
        <v>-1.9714934668153603</v>
      </c>
      <c r="D24" s="17">
        <v>100394478</v>
      </c>
      <c r="E24" s="15">
        <f>D24/D22*100-100</f>
        <v>21.88214841242501</v>
      </c>
      <c r="F24" s="17">
        <v>71807340</v>
      </c>
      <c r="G24" s="15">
        <f>F24/F22*100-100</f>
        <v>26.772756967710706</v>
      </c>
      <c r="H24" s="17">
        <v>7349537</v>
      </c>
      <c r="I24" s="15">
        <f>H24/H22*100-100</f>
        <v>5.03739638337035</v>
      </c>
      <c r="J24" s="17">
        <v>12840822</v>
      </c>
      <c r="K24" s="15">
        <f>J24/J22*100-100</f>
        <v>10.923810068438371</v>
      </c>
      <c r="L24" s="17">
        <v>8054968</v>
      </c>
      <c r="M24" s="15">
        <f>L24/L22*100-100</f>
        <v>52.220462215348476</v>
      </c>
      <c r="N24" s="17">
        <v>71973075</v>
      </c>
      <c r="O24" s="15">
        <f>N24/N22*100-100</f>
        <v>161.48091784927203</v>
      </c>
      <c r="P24" s="17">
        <f>B24+N24</f>
        <v>315666435</v>
      </c>
      <c r="Q24" s="15">
        <f>P24/P22*100-100</f>
        <v>14.322375682519123</v>
      </c>
      <c r="R24" s="17">
        <v>53885713</v>
      </c>
      <c r="S24" s="15">
        <f>R24/R22*100-100</f>
        <v>14.063885726369477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</row>
    <row r="25" spans="1:67" ht="12.75">
      <c r="A25" s="16" t="s">
        <v>15</v>
      </c>
      <c r="B25" s="14">
        <v>232159323</v>
      </c>
      <c r="C25" s="15">
        <f>B25/B23*100-100</f>
        <v>-13.298891277209648</v>
      </c>
      <c r="D25" s="17">
        <v>96272927</v>
      </c>
      <c r="E25" s="15">
        <f>D25/D23*100-100</f>
        <v>16.800734311788872</v>
      </c>
      <c r="F25" s="17">
        <v>73694573</v>
      </c>
      <c r="G25" s="15">
        <f>F25/F23*100-100</f>
        <v>20.82572214589038</v>
      </c>
      <c r="H25" s="17">
        <v>7924011</v>
      </c>
      <c r="I25" s="15">
        <f>H25/H23*100-100</f>
        <v>10.292883989278607</v>
      </c>
      <c r="J25" s="17">
        <v>11025297</v>
      </c>
      <c r="K25" s="15">
        <f>J25/J23*100-100</f>
        <v>14.954146260900416</v>
      </c>
      <c r="L25" s="17">
        <v>8191966</v>
      </c>
      <c r="M25" s="15">
        <f>L25/L23*100-100</f>
        <v>-18.324622885412026</v>
      </c>
      <c r="N25" s="17">
        <v>71814806</v>
      </c>
      <c r="O25" s="15">
        <f>N25/N23*100-100</f>
        <v>137.2096486106856</v>
      </c>
      <c r="P25" s="17">
        <f>B25+N25</f>
        <v>303974129</v>
      </c>
      <c r="Q25" s="15">
        <f>P25/P23*100-100</f>
        <v>1.9894931614469016</v>
      </c>
      <c r="R25" s="17">
        <v>54653233</v>
      </c>
      <c r="S25" s="15">
        <f>R25/R23*100-100</f>
        <v>-9.767326236473181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</row>
    <row r="26" spans="1:67" ht="12.75">
      <c r="A26" s="16" t="s">
        <v>51</v>
      </c>
      <c r="B26" s="14">
        <v>228477969</v>
      </c>
      <c r="C26" s="15">
        <f>B26/B24*100-100</f>
        <v>-6.243662527366354</v>
      </c>
      <c r="D26" s="17">
        <v>93055004</v>
      </c>
      <c r="E26" s="15">
        <f>D26/D24*100-100</f>
        <v>-7.310635152662485</v>
      </c>
      <c r="F26" s="17">
        <v>71891232</v>
      </c>
      <c r="G26" s="15">
        <f>F26/F24*100-100</f>
        <v>0.11682928235470058</v>
      </c>
      <c r="H26" s="17">
        <v>9546481</v>
      </c>
      <c r="I26" s="15">
        <f>H26/H24*100-100</f>
        <v>29.892277567961088</v>
      </c>
      <c r="J26" s="17">
        <v>11444964</v>
      </c>
      <c r="K26" s="15">
        <f>J26/J24*100-100</f>
        <v>-10.870472310884765</v>
      </c>
      <c r="L26" s="17">
        <v>8606640</v>
      </c>
      <c r="M26" s="15">
        <f>L26/L24*100-100</f>
        <v>6.848841609302482</v>
      </c>
      <c r="N26" s="17">
        <v>61219340</v>
      </c>
      <c r="O26" s="15">
        <f>N26/N24*100-100</f>
        <v>-14.941330490603605</v>
      </c>
      <c r="P26" s="17">
        <f>B26+N26</f>
        <v>289697309</v>
      </c>
      <c r="Q26" s="15">
        <f>P26/P24*100-100</f>
        <v>-8.226761898204344</v>
      </c>
      <c r="R26" s="17">
        <v>64596519</v>
      </c>
      <c r="S26" s="15">
        <f>R26/R24*100-100</f>
        <v>19.87689389950171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</row>
    <row r="27" spans="1:67" ht="12.75">
      <c r="A27" s="16" t="s">
        <v>15</v>
      </c>
      <c r="B27" s="14">
        <v>202474858</v>
      </c>
      <c r="C27" s="15">
        <f>B27/B25*100-100</f>
        <v>-12.786247227297437</v>
      </c>
      <c r="D27" s="17">
        <v>78033231</v>
      </c>
      <c r="E27" s="15">
        <f>D27/D25*100-100</f>
        <v>-18.945820562825517</v>
      </c>
      <c r="F27" s="17">
        <v>68246838</v>
      </c>
      <c r="G27" s="15">
        <f>F27/F25*100-100</f>
        <v>-7.392315035192624</v>
      </c>
      <c r="H27" s="17">
        <v>7050581</v>
      </c>
      <c r="I27" s="15">
        <f>H27/H25*100-100</f>
        <v>-11.022574299808525</v>
      </c>
      <c r="J27" s="17">
        <v>9627125</v>
      </c>
      <c r="K27" s="15">
        <f>J27/J25*100-100</f>
        <v>-12.68149057571874</v>
      </c>
      <c r="L27" s="17">
        <v>6489356</v>
      </c>
      <c r="M27" s="15">
        <f>L27/L25*100-100</f>
        <v>-20.783899737865113</v>
      </c>
      <c r="N27" s="17">
        <v>78163489</v>
      </c>
      <c r="O27" s="15">
        <f>N27/N25*100-100</f>
        <v>8.840353895824762</v>
      </c>
      <c r="P27" s="17">
        <f>B27+N27</f>
        <v>280638347</v>
      </c>
      <c r="Q27" s="15">
        <f>P27/P25*100-100</f>
        <v>-7.676897398067723</v>
      </c>
      <c r="R27" s="17">
        <v>69183592</v>
      </c>
      <c r="S27" s="15">
        <f>R27/R25*100-100</f>
        <v>26.5864582979016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1:19" ht="12.75">
      <c r="A28" s="14"/>
      <c r="B28" s="17"/>
      <c r="C28" s="17"/>
      <c r="D28" s="17"/>
      <c r="E28" s="17"/>
      <c r="F28" s="17"/>
      <c r="G28" s="17"/>
      <c r="H28" s="17"/>
      <c r="I28" s="15"/>
      <c r="J28" s="17"/>
      <c r="K28" s="15"/>
      <c r="L28" s="17"/>
      <c r="M28" s="17"/>
      <c r="N28" s="17"/>
      <c r="O28" s="17"/>
      <c r="P28" s="17"/>
      <c r="Q28" s="17"/>
      <c r="R28" s="17"/>
      <c r="S28" s="14"/>
    </row>
    <row r="29" spans="1:19" ht="30" customHeight="1">
      <c r="A29" s="9" t="s">
        <v>1</v>
      </c>
      <c r="B29" s="19" t="s">
        <v>17</v>
      </c>
      <c r="C29" s="20" t="s">
        <v>3</v>
      </c>
      <c r="D29" s="19" t="s">
        <v>18</v>
      </c>
      <c r="E29" s="20" t="s">
        <v>3</v>
      </c>
      <c r="F29" s="19" t="s">
        <v>19</v>
      </c>
      <c r="G29" s="20" t="s">
        <v>3</v>
      </c>
      <c r="H29" s="19" t="s">
        <v>50</v>
      </c>
      <c r="I29" s="20" t="s">
        <v>3</v>
      </c>
      <c r="J29" s="19" t="s">
        <v>21</v>
      </c>
      <c r="K29" s="20" t="s">
        <v>3</v>
      </c>
      <c r="L29" s="19" t="s">
        <v>22</v>
      </c>
      <c r="M29" s="20" t="s">
        <v>3</v>
      </c>
      <c r="N29" s="19" t="s">
        <v>23</v>
      </c>
      <c r="O29" s="20" t="s">
        <v>3</v>
      </c>
      <c r="P29" s="19" t="s">
        <v>53</v>
      </c>
      <c r="Q29" s="21" t="s">
        <v>3</v>
      </c>
      <c r="R29" s="19" t="s">
        <v>25</v>
      </c>
      <c r="S29" s="22" t="s">
        <v>3</v>
      </c>
    </row>
    <row r="30" spans="1:19" ht="12.75">
      <c r="A30" s="14" t="s">
        <v>34</v>
      </c>
      <c r="B30" s="14">
        <v>4100951</v>
      </c>
      <c r="C30" s="15"/>
      <c r="D30" s="14">
        <v>2735075</v>
      </c>
      <c r="E30" s="15"/>
      <c r="F30" s="14">
        <v>11315144</v>
      </c>
      <c r="G30" s="15"/>
      <c r="H30" s="14">
        <v>1242036</v>
      </c>
      <c r="I30" s="15"/>
      <c r="J30" s="14">
        <v>8479175</v>
      </c>
      <c r="K30" s="15"/>
      <c r="L30" s="14">
        <v>6337739</v>
      </c>
      <c r="M30" s="15"/>
      <c r="N30" s="14">
        <v>123116266</v>
      </c>
      <c r="O30" s="15"/>
      <c r="P30" s="14">
        <f>4342712+611034</f>
        <v>4953746</v>
      </c>
      <c r="Q30" s="15"/>
      <c r="R30" s="17">
        <f>P5+R5+B30+D30+F30+H30+J30+L30+N30+P30</f>
        <v>756506075</v>
      </c>
      <c r="S30" s="15"/>
    </row>
    <row r="31" spans="1:19" ht="12.75">
      <c r="A31" s="14" t="s">
        <v>32</v>
      </c>
      <c r="B31" s="14">
        <f>B39+B40</f>
        <v>3903685</v>
      </c>
      <c r="C31" s="15">
        <f aca="true" t="shared" si="25" ref="C31:C37">B31/B30*100-100</f>
        <v>-4.8102501102792985</v>
      </c>
      <c r="D31" s="14">
        <f aca="true" t="shared" si="26" ref="D31:R31">D39+D40</f>
        <v>2974315</v>
      </c>
      <c r="E31" s="15">
        <f aca="true" t="shared" si="27" ref="E31:E37">D31/D30*100-100</f>
        <v>8.747109311444845</v>
      </c>
      <c r="F31" s="14">
        <f t="shared" si="26"/>
        <v>15779914</v>
      </c>
      <c r="G31" s="15">
        <f aca="true" t="shared" si="28" ref="G31:G37">F31/F30*100-100</f>
        <v>39.45835775488143</v>
      </c>
      <c r="H31" s="14">
        <f t="shared" si="26"/>
        <v>923238</v>
      </c>
      <c r="I31" s="15">
        <f aca="true" t="shared" si="29" ref="I31:I37">H31/H30*100-100</f>
        <v>-25.667371960233027</v>
      </c>
      <c r="J31" s="14">
        <f t="shared" si="26"/>
        <v>6065583</v>
      </c>
      <c r="K31" s="15">
        <f aca="true" t="shared" si="30" ref="K31:K37">J31/J30*100-100</f>
        <v>-28.464939100796954</v>
      </c>
      <c r="L31" s="14">
        <f t="shared" si="26"/>
        <v>4893963</v>
      </c>
      <c r="M31" s="15">
        <f aca="true" t="shared" si="31" ref="M31:M37">L31/L30*100-100</f>
        <v>-22.78061624184903</v>
      </c>
      <c r="N31" s="14">
        <f t="shared" si="26"/>
        <v>120098207</v>
      </c>
      <c r="O31" s="15">
        <f aca="true" t="shared" si="32" ref="O31:O37">N31/N30*100-100</f>
        <v>-2.451389323324676</v>
      </c>
      <c r="P31" s="14">
        <f t="shared" si="26"/>
        <v>1654582</v>
      </c>
      <c r="Q31" s="15">
        <f aca="true" t="shared" si="33" ref="Q31:Q37">P31/P30*100-100</f>
        <v>-66.5993775215766</v>
      </c>
      <c r="R31" s="14">
        <f t="shared" si="26"/>
        <v>633023340</v>
      </c>
      <c r="S31" s="15">
        <f aca="true" t="shared" si="34" ref="S31:S37">R31/R30*100-100</f>
        <v>-16.32276845893142</v>
      </c>
    </row>
    <row r="32" spans="1:19" ht="12.75">
      <c r="A32" s="14" t="s">
        <v>38</v>
      </c>
      <c r="B32" s="14">
        <f>SUM(B41:B42)</f>
        <v>3234132</v>
      </c>
      <c r="C32" s="15">
        <f t="shared" si="25"/>
        <v>-17.15181937067156</v>
      </c>
      <c r="D32" s="14">
        <f aca="true" t="shared" si="35" ref="D32:R32">SUM(D41:D42)</f>
        <v>1647233</v>
      </c>
      <c r="E32" s="15">
        <f t="shared" si="27"/>
        <v>-44.618071724077645</v>
      </c>
      <c r="F32" s="14">
        <f t="shared" si="35"/>
        <v>18289849</v>
      </c>
      <c r="G32" s="15">
        <f t="shared" si="28"/>
        <v>15.905885165153634</v>
      </c>
      <c r="H32" s="14">
        <f t="shared" si="35"/>
        <v>551402</v>
      </c>
      <c r="I32" s="15">
        <f t="shared" si="29"/>
        <v>-40.27520531000673</v>
      </c>
      <c r="J32" s="14">
        <f t="shared" si="35"/>
        <v>9875917</v>
      </c>
      <c r="K32" s="15">
        <f t="shared" si="30"/>
        <v>62.818924413366375</v>
      </c>
      <c r="L32" s="14">
        <f t="shared" si="35"/>
        <v>4524970</v>
      </c>
      <c r="M32" s="15">
        <f t="shared" si="31"/>
        <v>-7.5397586781918875</v>
      </c>
      <c r="N32" s="14">
        <f t="shared" si="35"/>
        <v>152375578</v>
      </c>
      <c r="O32" s="15">
        <f t="shared" si="32"/>
        <v>26.875814224270627</v>
      </c>
      <c r="P32" s="14">
        <f t="shared" si="35"/>
        <v>2406935</v>
      </c>
      <c r="Q32" s="15">
        <f t="shared" si="33"/>
        <v>45.470880258578916</v>
      </c>
      <c r="R32" s="14">
        <f t="shared" si="35"/>
        <v>747322565</v>
      </c>
      <c r="S32" s="15">
        <f t="shared" si="34"/>
        <v>18.056083840447343</v>
      </c>
    </row>
    <row r="33" spans="1:19" ht="12.75">
      <c r="A33" s="14" t="s">
        <v>39</v>
      </c>
      <c r="B33" s="14">
        <f>B43+B44</f>
        <v>4719105</v>
      </c>
      <c r="C33" s="15">
        <f t="shared" si="25"/>
        <v>45.915658359028015</v>
      </c>
      <c r="D33" s="14">
        <f aca="true" t="shared" si="36" ref="D33:N33">D43+D44</f>
        <v>12247023</v>
      </c>
      <c r="E33" s="15">
        <f t="shared" si="27"/>
        <v>643.4906294373656</v>
      </c>
      <c r="F33" s="14">
        <f t="shared" si="36"/>
        <v>21089126</v>
      </c>
      <c r="G33" s="15">
        <f t="shared" si="28"/>
        <v>15.305085350896007</v>
      </c>
      <c r="H33" s="14">
        <f t="shared" si="36"/>
        <v>235542</v>
      </c>
      <c r="I33" s="15">
        <f t="shared" si="29"/>
        <v>-57.28307115316956</v>
      </c>
      <c r="J33" s="14">
        <f t="shared" si="36"/>
        <v>13907018</v>
      </c>
      <c r="K33" s="15">
        <f t="shared" si="30"/>
        <v>40.81748560665304</v>
      </c>
      <c r="L33" s="14">
        <f t="shared" si="36"/>
        <v>5828221</v>
      </c>
      <c r="M33" s="15">
        <f t="shared" si="31"/>
        <v>28.80131801978797</v>
      </c>
      <c r="N33" s="14">
        <f t="shared" si="36"/>
        <v>142657710</v>
      </c>
      <c r="O33" s="15">
        <f t="shared" si="32"/>
        <v>-6.377575808112766</v>
      </c>
      <c r="P33" s="14">
        <f>P43+P44</f>
        <v>19203930</v>
      </c>
      <c r="Q33" s="15">
        <f t="shared" si="33"/>
        <v>697.8582720347662</v>
      </c>
      <c r="R33" s="14">
        <f>R43+R44</f>
        <v>729790875</v>
      </c>
      <c r="S33" s="15">
        <f t="shared" si="34"/>
        <v>-2.345933445753772</v>
      </c>
    </row>
    <row r="34" spans="1:19" ht="12.75">
      <c r="A34" s="14" t="s">
        <v>41</v>
      </c>
      <c r="B34" s="14">
        <f>B45+B46</f>
        <v>2948943</v>
      </c>
      <c r="C34" s="15">
        <f t="shared" si="25"/>
        <v>-37.5105449020524</v>
      </c>
      <c r="D34" s="14">
        <f>D45+D46</f>
        <v>12721502</v>
      </c>
      <c r="E34" s="15">
        <f t="shared" si="27"/>
        <v>3.8742394784430587</v>
      </c>
      <c r="F34" s="14">
        <f>F45+F46</f>
        <v>23158512</v>
      </c>
      <c r="G34" s="15">
        <f t="shared" si="28"/>
        <v>9.812573550938055</v>
      </c>
      <c r="H34" s="14">
        <f>H45+H46</f>
        <v>621422</v>
      </c>
      <c r="I34" s="15">
        <f t="shared" si="29"/>
        <v>163.82640887824675</v>
      </c>
      <c r="J34" s="14">
        <f>J45+J46</f>
        <v>9087995</v>
      </c>
      <c r="K34" s="15">
        <f t="shared" si="30"/>
        <v>-34.65173482913447</v>
      </c>
      <c r="L34" s="14">
        <f>L45+L46</f>
        <v>5573111</v>
      </c>
      <c r="M34" s="15">
        <f t="shared" si="31"/>
        <v>-4.377150420342673</v>
      </c>
      <c r="N34" s="14">
        <f>N45+N46</f>
        <v>139046591</v>
      </c>
      <c r="O34" s="15">
        <f t="shared" si="32"/>
        <v>-2.5313170946035797</v>
      </c>
      <c r="P34" s="14">
        <f>P45+P46</f>
        <v>6656557</v>
      </c>
      <c r="Q34" s="15">
        <f t="shared" si="33"/>
        <v>-65.3375272665543</v>
      </c>
      <c r="R34" s="14">
        <f>R45+R46</f>
        <v>722366789</v>
      </c>
      <c r="S34" s="15">
        <f t="shared" si="34"/>
        <v>-1.0172895077648008</v>
      </c>
    </row>
    <row r="35" spans="1:19" ht="12.75">
      <c r="A35" s="14" t="s">
        <v>43</v>
      </c>
      <c r="B35" s="14">
        <f>B47+B48</f>
        <v>17724657</v>
      </c>
      <c r="C35" s="15">
        <f t="shared" si="25"/>
        <v>501.0511902061179</v>
      </c>
      <c r="D35" s="14">
        <f aca="true" t="shared" si="37" ref="D35:R35">D47+D48</f>
        <v>6278989</v>
      </c>
      <c r="E35" s="15">
        <f t="shared" si="27"/>
        <v>-50.64270712687857</v>
      </c>
      <c r="F35" s="14">
        <f t="shared" si="37"/>
        <v>20668808</v>
      </c>
      <c r="G35" s="15">
        <f t="shared" si="28"/>
        <v>-10.750707990219752</v>
      </c>
      <c r="H35" s="14">
        <f t="shared" si="37"/>
        <v>1522530</v>
      </c>
      <c r="I35" s="15">
        <f t="shared" si="29"/>
        <v>145.00741846925277</v>
      </c>
      <c r="J35" s="14">
        <f t="shared" si="37"/>
        <v>9212496</v>
      </c>
      <c r="K35" s="15">
        <f t="shared" si="30"/>
        <v>1.3699501375165681</v>
      </c>
      <c r="L35" s="14">
        <f t="shared" si="37"/>
        <v>5992670</v>
      </c>
      <c r="M35" s="15">
        <f t="shared" si="31"/>
        <v>7.528272808490627</v>
      </c>
      <c r="N35" s="14">
        <f t="shared" si="37"/>
        <v>139425661</v>
      </c>
      <c r="O35" s="15">
        <f t="shared" si="32"/>
        <v>0.2726208512368231</v>
      </c>
      <c r="P35" s="14">
        <f t="shared" si="37"/>
        <v>7238037</v>
      </c>
      <c r="Q35" s="15">
        <f t="shared" si="33"/>
        <v>8.7354468684036</v>
      </c>
      <c r="R35" s="14">
        <f t="shared" si="37"/>
        <v>890038878</v>
      </c>
      <c r="S35" s="15">
        <f t="shared" si="34"/>
        <v>23.211489170496733</v>
      </c>
    </row>
    <row r="36" spans="1:19" ht="12.75">
      <c r="A36" s="14" t="s">
        <v>49</v>
      </c>
      <c r="B36" s="14">
        <f>B49+B50</f>
        <v>4162027</v>
      </c>
      <c r="C36" s="15">
        <f t="shared" si="25"/>
        <v>-76.51843417900837</v>
      </c>
      <c r="D36" s="14">
        <f aca="true" t="shared" si="38" ref="D36:R36">D49+D50</f>
        <v>5692576</v>
      </c>
      <c r="E36" s="15">
        <f t="shared" si="27"/>
        <v>-9.339290130943056</v>
      </c>
      <c r="F36" s="14">
        <f t="shared" si="38"/>
        <v>20976321</v>
      </c>
      <c r="G36" s="15">
        <f t="shared" si="28"/>
        <v>1.4878119725143364</v>
      </c>
      <c r="H36" s="14">
        <f t="shared" si="38"/>
        <v>602751</v>
      </c>
      <c r="I36" s="15">
        <f t="shared" si="29"/>
        <v>-60.41122342416898</v>
      </c>
      <c r="J36" s="14">
        <f t="shared" si="38"/>
        <v>10780094</v>
      </c>
      <c r="K36" s="15">
        <f t="shared" si="30"/>
        <v>17.015996533404206</v>
      </c>
      <c r="L36" s="14">
        <f t="shared" si="38"/>
        <v>7442875</v>
      </c>
      <c r="M36" s="15">
        <f t="shared" si="31"/>
        <v>24.199647235706294</v>
      </c>
      <c r="N36" s="14">
        <f t="shared" si="38"/>
        <v>160865451</v>
      </c>
      <c r="O36" s="15">
        <f t="shared" si="32"/>
        <v>15.377219549276504</v>
      </c>
      <c r="P36" s="14">
        <f t="shared" si="38"/>
        <v>8367674</v>
      </c>
      <c r="Q36" s="15">
        <f t="shared" si="33"/>
        <v>15.606952548045825</v>
      </c>
      <c r="R36" s="14">
        <f t="shared" si="38"/>
        <v>947069279</v>
      </c>
      <c r="S36" s="15">
        <f t="shared" si="34"/>
        <v>6.407630319267923</v>
      </c>
    </row>
    <row r="37" spans="1:19" ht="12.75">
      <c r="A37" s="14" t="s">
        <v>52</v>
      </c>
      <c r="B37" s="14">
        <f>B51+B52</f>
        <v>5214119</v>
      </c>
      <c r="C37" s="15">
        <f t="shared" si="25"/>
        <v>25.278355954922915</v>
      </c>
      <c r="D37" s="14">
        <f aca="true" t="shared" si="39" ref="C37:R37">D51+D52</f>
        <v>8071826</v>
      </c>
      <c r="E37" s="15">
        <f t="shared" si="27"/>
        <v>41.79566509081303</v>
      </c>
      <c r="F37" s="14">
        <f t="shared" si="39"/>
        <v>23708662</v>
      </c>
      <c r="G37" s="15">
        <f t="shared" si="28"/>
        <v>13.025835178628313</v>
      </c>
      <c r="H37" s="14">
        <f t="shared" si="39"/>
        <v>493104</v>
      </c>
      <c r="I37" s="15">
        <f t="shared" si="29"/>
        <v>-18.191093834767585</v>
      </c>
      <c r="J37" s="14">
        <f t="shared" si="39"/>
        <v>11911545</v>
      </c>
      <c r="K37" s="15">
        <f t="shared" si="30"/>
        <v>10.495743358082038</v>
      </c>
      <c r="L37" s="14">
        <f t="shared" si="39"/>
        <v>10461411</v>
      </c>
      <c r="M37" s="15">
        <f t="shared" si="31"/>
        <v>40.556048569941055</v>
      </c>
      <c r="N37" s="14">
        <f t="shared" si="39"/>
        <v>166956734</v>
      </c>
      <c r="O37" s="15">
        <f t="shared" si="32"/>
        <v>3.7865700572337317</v>
      </c>
      <c r="P37" s="14">
        <f t="shared" si="39"/>
        <v>217890</v>
      </c>
      <c r="Q37" s="15">
        <f t="shared" si="33"/>
        <v>-97.3960505631553</v>
      </c>
      <c r="R37" s="14">
        <f t="shared" si="39"/>
        <v>931151058</v>
      </c>
      <c r="S37" s="15">
        <f t="shared" si="34"/>
        <v>-1.6807873883110176</v>
      </c>
    </row>
    <row r="38" spans="1:19" ht="12.75">
      <c r="A38" s="14"/>
      <c r="B38" s="17"/>
      <c r="C38" s="18"/>
      <c r="D38" s="17"/>
      <c r="E38" s="18"/>
      <c r="F38" s="17"/>
      <c r="G38" s="18"/>
      <c r="H38" s="17"/>
      <c r="I38" s="18"/>
      <c r="J38" s="17"/>
      <c r="K38" s="18"/>
      <c r="L38" s="17"/>
      <c r="M38" s="18"/>
      <c r="N38" s="17"/>
      <c r="O38" s="18"/>
      <c r="P38" s="17"/>
      <c r="Q38" s="18"/>
      <c r="R38" s="17"/>
      <c r="S38" s="15"/>
    </row>
    <row r="39" spans="1:19" ht="12.75">
      <c r="A39" s="16" t="s">
        <v>33</v>
      </c>
      <c r="B39" s="14">
        <v>2503432</v>
      </c>
      <c r="C39" s="18"/>
      <c r="D39" s="14">
        <v>1544405</v>
      </c>
      <c r="E39" s="18"/>
      <c r="F39" s="14">
        <v>6936577</v>
      </c>
      <c r="G39" s="18"/>
      <c r="H39" s="14">
        <v>465902</v>
      </c>
      <c r="I39" s="18"/>
      <c r="J39" s="14">
        <v>3225576</v>
      </c>
      <c r="K39" s="18"/>
      <c r="L39" s="14">
        <v>2854257</v>
      </c>
      <c r="M39" s="18"/>
      <c r="N39" s="14">
        <v>61018855</v>
      </c>
      <c r="O39" s="18"/>
      <c r="P39" s="14">
        <f>964834+103863</f>
        <v>1068697</v>
      </c>
      <c r="Q39" s="18"/>
      <c r="R39" s="17">
        <f>P14+R14+B39+D39+F39+H39+J39+L39+N39+P39</f>
        <v>324189617</v>
      </c>
      <c r="S39" s="18"/>
    </row>
    <row r="40" spans="1:19" ht="12.75">
      <c r="A40" s="16" t="s">
        <v>15</v>
      </c>
      <c r="B40" s="14">
        <v>1400253</v>
      </c>
      <c r="C40" s="18"/>
      <c r="D40" s="14">
        <v>1429910</v>
      </c>
      <c r="E40" s="18"/>
      <c r="F40" s="14">
        <v>8843337</v>
      </c>
      <c r="G40" s="18"/>
      <c r="H40" s="14">
        <v>457336</v>
      </c>
      <c r="I40" s="18"/>
      <c r="J40" s="14">
        <v>2840007</v>
      </c>
      <c r="K40" s="18"/>
      <c r="L40" s="14">
        <v>2039706</v>
      </c>
      <c r="M40" s="18"/>
      <c r="N40" s="14">
        <v>59079352</v>
      </c>
      <c r="O40" s="18"/>
      <c r="P40" s="14">
        <f>473547+112338</f>
        <v>585885</v>
      </c>
      <c r="Q40" s="18"/>
      <c r="R40" s="17">
        <f>P15+R15+B40+D40+F40+H40+J40+L40+N40+P40</f>
        <v>308833723</v>
      </c>
      <c r="S40" s="18"/>
    </row>
    <row r="41" spans="1:19" ht="12.75">
      <c r="A41" s="16" t="s">
        <v>37</v>
      </c>
      <c r="B41" s="14">
        <v>1849011</v>
      </c>
      <c r="C41" s="15">
        <f aca="true" t="shared" si="40" ref="C41:C46">B41/B39*100-100</f>
        <v>-26.14095369876233</v>
      </c>
      <c r="D41" s="14">
        <v>637353</v>
      </c>
      <c r="E41" s="15">
        <f aca="true" t="shared" si="41" ref="E41:E46">D41/D39*100-100</f>
        <v>-58.731485588301</v>
      </c>
      <c r="F41" s="14">
        <v>8683703</v>
      </c>
      <c r="G41" s="15">
        <f aca="true" t="shared" si="42" ref="G41:G46">F41/F39*100-100</f>
        <v>25.18714922360121</v>
      </c>
      <c r="H41" s="14">
        <v>454425</v>
      </c>
      <c r="I41" s="15">
        <f aca="true" t="shared" si="43" ref="I41:I46">H41/H39*100-100</f>
        <v>-2.463393589209744</v>
      </c>
      <c r="J41" s="14">
        <v>5869506</v>
      </c>
      <c r="K41" s="15">
        <f aca="true" t="shared" si="44" ref="K41:K46">J41/J39*100-100</f>
        <v>81.96768577147151</v>
      </c>
      <c r="L41" s="14">
        <v>2438369</v>
      </c>
      <c r="M41" s="15">
        <f aca="true" t="shared" si="45" ref="M41:M46">L41/L39*100-100</f>
        <v>-14.57079723374595</v>
      </c>
      <c r="N41" s="14">
        <v>74350327</v>
      </c>
      <c r="O41" s="15">
        <f aca="true" t="shared" si="46" ref="O41:O46">N41/N39*100-100</f>
        <v>21.848118913407987</v>
      </c>
      <c r="P41" s="14">
        <v>86412</v>
      </c>
      <c r="Q41" s="15">
        <f aca="true" t="shared" si="47" ref="Q41:Q46">P41/P39*100-100</f>
        <v>-91.91426568990087</v>
      </c>
      <c r="R41" s="17">
        <f>P16+R16+B41+D41+F41+H41+J41+L41+N41+P41</f>
        <v>374355186</v>
      </c>
      <c r="S41" s="15">
        <f aca="true" t="shared" si="48" ref="S41:S46">R41/R39*100-100</f>
        <v>15.474144256754528</v>
      </c>
    </row>
    <row r="42" spans="1:19" ht="12.75">
      <c r="A42" s="16" t="s">
        <v>15</v>
      </c>
      <c r="B42" s="14">
        <v>1385121</v>
      </c>
      <c r="C42" s="15">
        <f t="shared" si="40"/>
        <v>-1.080661851822498</v>
      </c>
      <c r="D42" s="14">
        <v>1009880</v>
      </c>
      <c r="E42" s="15">
        <f t="shared" si="41"/>
        <v>-29.374576022267135</v>
      </c>
      <c r="F42" s="14">
        <v>9606146</v>
      </c>
      <c r="G42" s="15">
        <f t="shared" si="42"/>
        <v>8.625804942184146</v>
      </c>
      <c r="H42" s="14">
        <v>96977</v>
      </c>
      <c r="I42" s="15">
        <f t="shared" si="43"/>
        <v>-78.79524026098973</v>
      </c>
      <c r="J42" s="14">
        <v>4006411</v>
      </c>
      <c r="K42" s="15">
        <f t="shared" si="44"/>
        <v>41.07046215026935</v>
      </c>
      <c r="L42" s="14">
        <v>2086601</v>
      </c>
      <c r="M42" s="15">
        <f t="shared" si="45"/>
        <v>2.299105851529589</v>
      </c>
      <c r="N42" s="14">
        <v>78025251</v>
      </c>
      <c r="O42" s="15">
        <f t="shared" si="46"/>
        <v>32.06856263420087</v>
      </c>
      <c r="P42" s="14">
        <v>2320523</v>
      </c>
      <c r="Q42" s="15">
        <f t="shared" si="47"/>
        <v>296.07141333196785</v>
      </c>
      <c r="R42" s="17">
        <f>P17+R17+B42+D42+F42+H42+J42+L42+N42+P42</f>
        <v>372967379</v>
      </c>
      <c r="S42" s="15">
        <f t="shared" si="48"/>
        <v>20.76640315604395</v>
      </c>
    </row>
    <row r="43" spans="1:19" ht="12" customHeight="1">
      <c r="A43" s="16" t="s">
        <v>40</v>
      </c>
      <c r="B43" s="14">
        <v>2890982</v>
      </c>
      <c r="C43" s="15">
        <f t="shared" si="40"/>
        <v>56.352882703239715</v>
      </c>
      <c r="D43" s="14">
        <v>6859378</v>
      </c>
      <c r="E43" s="15">
        <f t="shared" si="41"/>
        <v>976.2290284975516</v>
      </c>
      <c r="F43" s="14">
        <v>10359529</v>
      </c>
      <c r="G43" s="15">
        <f t="shared" si="42"/>
        <v>19.298518155215575</v>
      </c>
      <c r="H43" s="14">
        <v>184268</v>
      </c>
      <c r="I43" s="15">
        <f t="shared" si="43"/>
        <v>-59.450294327996914</v>
      </c>
      <c r="J43" s="14">
        <v>9149032</v>
      </c>
      <c r="K43" s="15">
        <f t="shared" si="44"/>
        <v>55.873969632197316</v>
      </c>
      <c r="L43" s="14">
        <v>3033999</v>
      </c>
      <c r="M43" s="15">
        <f t="shared" si="45"/>
        <v>24.427393885010844</v>
      </c>
      <c r="N43" s="14">
        <v>81213830</v>
      </c>
      <c r="O43" s="15">
        <f t="shared" si="46"/>
        <v>9.231301699587675</v>
      </c>
      <c r="P43" s="14">
        <f>(6329540+648142)</f>
        <v>6977682</v>
      </c>
      <c r="Q43" s="15">
        <f t="shared" si="47"/>
        <v>7974.899319538953</v>
      </c>
      <c r="R43" s="17">
        <f>P18+R18+B43+D43+F43+H43+J43+L43+N43+P43</f>
        <v>383213391</v>
      </c>
      <c r="S43" s="15">
        <f t="shared" si="48"/>
        <v>2.3662567880120093</v>
      </c>
    </row>
    <row r="44" spans="1:19" ht="12.75">
      <c r="A44" s="16" t="s">
        <v>15</v>
      </c>
      <c r="B44" s="14">
        <v>1828123</v>
      </c>
      <c r="C44" s="15">
        <f t="shared" si="40"/>
        <v>31.982909796328272</v>
      </c>
      <c r="D44" s="14">
        <v>5387645</v>
      </c>
      <c r="E44" s="15">
        <f t="shared" si="41"/>
        <v>433.49358339604703</v>
      </c>
      <c r="F44" s="14">
        <v>10729597</v>
      </c>
      <c r="G44" s="15">
        <f t="shared" si="42"/>
        <v>11.695127265398625</v>
      </c>
      <c r="H44" s="14">
        <v>51274</v>
      </c>
      <c r="I44" s="15">
        <f t="shared" si="43"/>
        <v>-47.12766944739474</v>
      </c>
      <c r="J44" s="14">
        <v>4757986</v>
      </c>
      <c r="K44" s="15">
        <f t="shared" si="44"/>
        <v>18.75930851827235</v>
      </c>
      <c r="L44" s="14">
        <v>2794222</v>
      </c>
      <c r="M44" s="15">
        <f t="shared" si="45"/>
        <v>33.912616738897384</v>
      </c>
      <c r="N44" s="14">
        <v>61443880</v>
      </c>
      <c r="O44" s="15">
        <f t="shared" si="46"/>
        <v>-21.251288252824722</v>
      </c>
      <c r="P44" s="14">
        <f>(11133341+1092907)</f>
        <v>12226248</v>
      </c>
      <c r="Q44" s="15">
        <f t="shared" si="47"/>
        <v>426.8746743729754</v>
      </c>
      <c r="R44" s="17">
        <f>P19+R19+B44+D44+F44+H44+J44+L44+N44+P44</f>
        <v>346577484</v>
      </c>
      <c r="S44" s="15">
        <f t="shared" si="48"/>
        <v>-7.075657681043467</v>
      </c>
    </row>
    <row r="45" spans="1:19" ht="12.75">
      <c r="A45" s="16" t="s">
        <v>42</v>
      </c>
      <c r="B45" s="14">
        <v>1646893</v>
      </c>
      <c r="C45" s="15">
        <f t="shared" si="40"/>
        <v>-43.03343984846671</v>
      </c>
      <c r="D45" s="14">
        <v>8010005</v>
      </c>
      <c r="E45" s="15">
        <f t="shared" si="41"/>
        <v>16.77450929224196</v>
      </c>
      <c r="F45" s="14">
        <v>11926714</v>
      </c>
      <c r="G45" s="15">
        <f t="shared" si="42"/>
        <v>15.127956106884781</v>
      </c>
      <c r="H45" s="14">
        <v>474557</v>
      </c>
      <c r="I45" s="15">
        <f t="shared" si="43"/>
        <v>157.53630581544274</v>
      </c>
      <c r="J45" s="14">
        <v>4789635</v>
      </c>
      <c r="K45" s="15">
        <f t="shared" si="44"/>
        <v>-47.648723930575386</v>
      </c>
      <c r="L45" s="14">
        <v>3334803</v>
      </c>
      <c r="M45" s="15">
        <f t="shared" si="45"/>
        <v>9.914439655385522</v>
      </c>
      <c r="N45" s="14">
        <v>74014884</v>
      </c>
      <c r="O45" s="15">
        <f t="shared" si="46"/>
        <v>-8.864187294208392</v>
      </c>
      <c r="P45" s="14">
        <f>1141715+1117120</f>
        <v>2258835</v>
      </c>
      <c r="Q45" s="15">
        <f t="shared" si="47"/>
        <v>-67.62771648235045</v>
      </c>
      <c r="R45" s="17">
        <f>P20+R20+B45+D45+F45+H45+J45+L45+N45+P45</f>
        <v>352611168</v>
      </c>
      <c r="S45" s="15">
        <f t="shared" si="48"/>
        <v>-7.985687274691301</v>
      </c>
    </row>
    <row r="46" spans="1:19" ht="12.75">
      <c r="A46" s="16" t="s">
        <v>15</v>
      </c>
      <c r="B46" s="14">
        <v>1302050</v>
      </c>
      <c r="C46" s="15">
        <f t="shared" si="40"/>
        <v>-28.77667421721624</v>
      </c>
      <c r="D46" s="14">
        <v>4711497</v>
      </c>
      <c r="E46" s="15">
        <f t="shared" si="41"/>
        <v>-12.549973132973676</v>
      </c>
      <c r="F46" s="14">
        <v>11231798</v>
      </c>
      <c r="G46" s="15">
        <f t="shared" si="42"/>
        <v>4.680520619739951</v>
      </c>
      <c r="H46" s="14">
        <v>146865</v>
      </c>
      <c r="I46" s="15">
        <f t="shared" si="43"/>
        <v>186.4317197800055</v>
      </c>
      <c r="J46" s="14">
        <v>4298360</v>
      </c>
      <c r="K46" s="15">
        <f t="shared" si="44"/>
        <v>-9.660095679138195</v>
      </c>
      <c r="L46" s="14">
        <v>2238308</v>
      </c>
      <c r="M46" s="15">
        <f t="shared" si="45"/>
        <v>-19.895126443067156</v>
      </c>
      <c r="N46" s="14">
        <v>65031707</v>
      </c>
      <c r="O46" s="15">
        <f t="shared" si="46"/>
        <v>5.8391934233319915</v>
      </c>
      <c r="P46" s="14">
        <f>2968389+1429333</f>
        <v>4397722</v>
      </c>
      <c r="Q46" s="15">
        <f t="shared" si="47"/>
        <v>-64.03048588577624</v>
      </c>
      <c r="R46" s="17">
        <f>P21+R21+B46+D46+F46+H46+J46+L46+N46+P46</f>
        <v>369755621</v>
      </c>
      <c r="S46" s="15">
        <f t="shared" si="48"/>
        <v>6.687721525498745</v>
      </c>
    </row>
    <row r="47" spans="1:19" ht="12.75">
      <c r="A47" s="16" t="s">
        <v>44</v>
      </c>
      <c r="B47" s="14">
        <v>16265067</v>
      </c>
      <c r="C47" s="15">
        <f>B47/B45*100-100</f>
        <v>887.6213573073661</v>
      </c>
      <c r="D47" s="14">
        <v>4283440</v>
      </c>
      <c r="E47" s="15">
        <f>D47/D45*100-100</f>
        <v>-46.523878574357944</v>
      </c>
      <c r="F47" s="14">
        <v>10032000</v>
      </c>
      <c r="G47" s="15">
        <f>F47/F45*100-100</f>
        <v>-15.88630363736398</v>
      </c>
      <c r="H47" s="14">
        <v>940653</v>
      </c>
      <c r="I47" s="15">
        <f>H47/H45*100-100</f>
        <v>98.21707402904184</v>
      </c>
      <c r="J47" s="14">
        <v>4535898</v>
      </c>
      <c r="K47" s="15">
        <f>J47/J45*100-100</f>
        <v>-5.2976270634401175</v>
      </c>
      <c r="L47" s="14">
        <v>3262580</v>
      </c>
      <c r="M47" s="15">
        <f>L47/L45*100-100</f>
        <v>-2.1657351273823338</v>
      </c>
      <c r="N47" s="14">
        <v>72922479</v>
      </c>
      <c r="O47" s="15">
        <f>N47/N45*100-100</f>
        <v>-1.4759261123749212</v>
      </c>
      <c r="P47" s="14">
        <v>2407367</v>
      </c>
      <c r="Q47" s="15">
        <f>P47/P45*100-100</f>
        <v>6.575602024937638</v>
      </c>
      <c r="R47" s="17">
        <f>P22+R22+B47+D47+F47+H47+J47+L47+N47+P47</f>
        <v>438010734</v>
      </c>
      <c r="S47" s="15">
        <f>R47/R45*100-100</f>
        <v>24.21918922318423</v>
      </c>
    </row>
    <row r="48" spans="1:19" ht="12.75">
      <c r="A48" s="16" t="s">
        <v>15</v>
      </c>
      <c r="B48" s="14">
        <v>1459590</v>
      </c>
      <c r="C48" s="15">
        <f>B48/B46*100-100</f>
        <v>12.099381744172646</v>
      </c>
      <c r="D48" s="14">
        <v>1995549</v>
      </c>
      <c r="E48" s="15">
        <f>D48/D46*100-100</f>
        <v>-57.64511788928232</v>
      </c>
      <c r="F48" s="14">
        <v>10636808</v>
      </c>
      <c r="G48" s="15">
        <f>F48/F46*100-100</f>
        <v>-5.297370910694795</v>
      </c>
      <c r="H48" s="14">
        <v>581877</v>
      </c>
      <c r="I48" s="15">
        <f>H48/H46*100-100</f>
        <v>296.19854968848944</v>
      </c>
      <c r="J48" s="14">
        <v>4676598</v>
      </c>
      <c r="K48" s="15">
        <f>J48/J46*100-100</f>
        <v>8.799588680333898</v>
      </c>
      <c r="L48" s="14">
        <v>2730090</v>
      </c>
      <c r="M48" s="15">
        <f>L48/L46*100-100</f>
        <v>21.971149636243098</v>
      </c>
      <c r="N48" s="14">
        <v>66503182</v>
      </c>
      <c r="O48" s="15">
        <f>N48/N46*100-100</f>
        <v>2.2627039453231816</v>
      </c>
      <c r="P48" s="14">
        <v>4830670</v>
      </c>
      <c r="Q48" s="15">
        <f>P48/P46*100-100</f>
        <v>9.844824206714293</v>
      </c>
      <c r="R48" s="17">
        <f>P23+R23+B48+D48+F48+H48+J48+L48+N48+P48</f>
        <v>452028144</v>
      </c>
      <c r="S48" s="15">
        <f>R48/R46*100-100</f>
        <v>22.250513130130358</v>
      </c>
    </row>
    <row r="49" spans="1:19" ht="12.75">
      <c r="A49" s="16" t="s">
        <v>48</v>
      </c>
      <c r="B49" s="14">
        <v>2565724</v>
      </c>
      <c r="C49" s="15">
        <f>B49/B47*100-100</f>
        <v>-84.22555529589887</v>
      </c>
      <c r="D49" s="14">
        <v>2968196</v>
      </c>
      <c r="E49" s="15">
        <f>D49/D47*100-100</f>
        <v>-30.705320956987833</v>
      </c>
      <c r="F49" s="14">
        <v>11564975</v>
      </c>
      <c r="G49" s="15">
        <f>F49/F47*100-100</f>
        <v>15.280851275917072</v>
      </c>
      <c r="H49" s="14">
        <v>273731</v>
      </c>
      <c r="I49" s="15">
        <f>H49/H47*100-100</f>
        <v>-70.89989613598213</v>
      </c>
      <c r="J49" s="14">
        <v>5220687</v>
      </c>
      <c r="K49" s="15">
        <f>J49/J47*100-100</f>
        <v>15.097098744283926</v>
      </c>
      <c r="L49" s="14">
        <v>3499476</v>
      </c>
      <c r="M49" s="15">
        <f>L49/L47*100-100</f>
        <v>7.2610020290690045</v>
      </c>
      <c r="N49" s="14">
        <v>78567052</v>
      </c>
      <c r="O49" s="15">
        <f>N49/N47*100-100</f>
        <v>7.740511674047724</v>
      </c>
      <c r="P49" s="14">
        <f>596508+2947310</f>
        <v>3543818</v>
      </c>
      <c r="Q49" s="15">
        <f>P49/P47*100-100</f>
        <v>47.20721850885221</v>
      </c>
      <c r="R49" s="17">
        <f>P24+R24+B49+D49+F49+H49+J49+L49+N49+P49</f>
        <v>477755807</v>
      </c>
      <c r="S49" s="15">
        <f>R49/R47*100-100</f>
        <v>9.073995204875501</v>
      </c>
    </row>
    <row r="50" spans="1:19" ht="12.75">
      <c r="A50" s="16" t="s">
        <v>15</v>
      </c>
      <c r="B50" s="14">
        <v>1596303</v>
      </c>
      <c r="C50" s="15">
        <f>B50/B48*100-100</f>
        <v>9.36653443775306</v>
      </c>
      <c r="D50" s="14">
        <v>2724380</v>
      </c>
      <c r="E50" s="15">
        <f>D50/D48*100-100</f>
        <v>36.52283156164043</v>
      </c>
      <c r="F50" s="14">
        <v>9411346</v>
      </c>
      <c r="G50" s="15">
        <f>F50/F48*100-100</f>
        <v>-11.520956286886062</v>
      </c>
      <c r="H50" s="14">
        <v>329020</v>
      </c>
      <c r="I50" s="15">
        <f>H50/H48*100-100</f>
        <v>-43.455403805271565</v>
      </c>
      <c r="J50" s="14">
        <v>5559407</v>
      </c>
      <c r="K50" s="15">
        <f>J50/J48*100-100</f>
        <v>18.877162415927145</v>
      </c>
      <c r="L50" s="14">
        <v>3943399</v>
      </c>
      <c r="M50" s="15">
        <f>L50/L48*100-100</f>
        <v>44.44208798977323</v>
      </c>
      <c r="N50" s="14">
        <v>82298399</v>
      </c>
      <c r="O50" s="15">
        <f>N50/N48*100-100</f>
        <v>23.75106953528929</v>
      </c>
      <c r="P50" s="14">
        <f>1291823+3532033</f>
        <v>4823856</v>
      </c>
      <c r="Q50" s="15">
        <f>P50/P48*100-100</f>
        <v>-0.1410570376365996</v>
      </c>
      <c r="R50" s="17">
        <f>P25+R25+B50+D50+F50+H50+J50+L50+N50+P50</f>
        <v>469313472</v>
      </c>
      <c r="S50" s="15">
        <f>R50/R48*100-100</f>
        <v>3.8239495105419934</v>
      </c>
    </row>
    <row r="51" spans="1:19" ht="12.75">
      <c r="A51" s="16" t="s">
        <v>51</v>
      </c>
      <c r="B51" s="14">
        <v>2502893</v>
      </c>
      <c r="C51" s="15">
        <f>B51/B49*100-100</f>
        <v>-2.448860438613039</v>
      </c>
      <c r="D51" s="14">
        <v>5400144</v>
      </c>
      <c r="E51" s="15">
        <f>D51/D49*100-100</f>
        <v>81.93353808171696</v>
      </c>
      <c r="F51" s="14">
        <v>11602821</v>
      </c>
      <c r="G51" s="15">
        <f>F51/F49*100-100</f>
        <v>0.3272467082721846</v>
      </c>
      <c r="H51" s="14">
        <v>105698</v>
      </c>
      <c r="I51" s="15">
        <f>H51/H49*100-100</f>
        <v>-61.386178401423294</v>
      </c>
      <c r="J51" s="14">
        <v>6676470</v>
      </c>
      <c r="K51" s="15">
        <f>J51/J49*100-100</f>
        <v>27.8848933100184</v>
      </c>
      <c r="L51" s="14">
        <v>5341790</v>
      </c>
      <c r="M51" s="15">
        <f>L51/L49*100-100</f>
        <v>52.64542462928736</v>
      </c>
      <c r="N51" s="14">
        <v>84843163</v>
      </c>
      <c r="O51" s="15">
        <f>N51/N49*100-100</f>
        <v>7.98822259488621</v>
      </c>
      <c r="P51" s="14">
        <v>159138</v>
      </c>
      <c r="Q51" s="15">
        <f>P51/P49*100-100</f>
        <v>-95.50941950179157</v>
      </c>
      <c r="R51" s="17">
        <f>P26+R26+B51+D51+F51+H51+J51+L51+N51+P51</f>
        <v>470925945</v>
      </c>
      <c r="S51" s="15">
        <f>R51/R49*100-100</f>
        <v>-1.4295717393551115</v>
      </c>
    </row>
    <row r="52" spans="1:19" ht="12.75">
      <c r="A52" s="16" t="s">
        <v>15</v>
      </c>
      <c r="B52" s="14">
        <v>2711226</v>
      </c>
      <c r="C52" s="15">
        <f>B52/B50*100-100</f>
        <v>69.84407095645375</v>
      </c>
      <c r="D52" s="14">
        <v>2671682</v>
      </c>
      <c r="E52" s="15">
        <f>D52/D50*100-100</f>
        <v>-1.934311659900601</v>
      </c>
      <c r="F52" s="14">
        <v>12105841</v>
      </c>
      <c r="G52" s="15">
        <f>F52/F50*100-100</f>
        <v>28.630283064717844</v>
      </c>
      <c r="H52" s="14">
        <v>387406</v>
      </c>
      <c r="I52" s="15">
        <f>H52/H50*100-100</f>
        <v>17.745425809981157</v>
      </c>
      <c r="J52" s="14">
        <v>5235075</v>
      </c>
      <c r="K52" s="15">
        <f>J52/J50*100-100</f>
        <v>-5.833931568600747</v>
      </c>
      <c r="L52" s="14">
        <v>5119621</v>
      </c>
      <c r="M52" s="15">
        <f>L52/L50*100-100</f>
        <v>29.827618255215867</v>
      </c>
      <c r="N52" s="14">
        <v>82113571</v>
      </c>
      <c r="O52" s="15">
        <f>N52/N50*100-100</f>
        <v>-0.2245827406678984</v>
      </c>
      <c r="P52" s="14">
        <v>58752</v>
      </c>
      <c r="Q52" s="15">
        <f>P52/P50*100-100</f>
        <v>-98.78205319561778</v>
      </c>
      <c r="R52" s="17">
        <f>P27+R27+B52+D52+F52+H52+J52+L52+N52+P52</f>
        <v>460225113</v>
      </c>
      <c r="S52" s="15">
        <f>R52/R50*100-100</f>
        <v>-1.936522077934299</v>
      </c>
    </row>
    <row r="55" ht="12.75">
      <c r="A55" s="23" t="s">
        <v>26</v>
      </c>
    </row>
    <row r="56" ht="12.75">
      <c r="A56" s="23" t="s">
        <v>36</v>
      </c>
    </row>
    <row r="57" ht="12.75">
      <c r="A57" s="14" t="s">
        <v>28</v>
      </c>
    </row>
    <row r="58" ht="14.25" customHeight="1">
      <c r="A58" s="14" t="s">
        <v>46</v>
      </c>
    </row>
    <row r="59" ht="12.75">
      <c r="A59" s="30" t="s">
        <v>35</v>
      </c>
    </row>
    <row r="60" ht="12.75">
      <c r="A60" s="23" t="s">
        <v>54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1"/>
  <sheetViews>
    <sheetView showGridLines="0" zoomScalePageLayoutView="0" workbookViewId="0" topLeftCell="A1">
      <selection activeCell="C23" sqref="C23"/>
    </sheetView>
  </sheetViews>
  <sheetFormatPr defaultColWidth="9.140625" defaultRowHeight="12.75"/>
  <cols>
    <col min="1" max="1" width="13.57421875" style="0" customWidth="1"/>
    <col min="2" max="2" width="13.8515625" style="0" customWidth="1"/>
    <col min="3" max="3" width="7.140625" style="0" customWidth="1"/>
    <col min="4" max="4" width="13.8515625" style="0" customWidth="1"/>
    <col min="5" max="5" width="7.140625" style="0" customWidth="1"/>
    <col min="6" max="6" width="13.8515625" style="0" customWidth="1"/>
    <col min="7" max="7" width="7.140625" style="0" customWidth="1"/>
    <col min="8" max="8" width="13.8515625" style="0" customWidth="1"/>
    <col min="9" max="9" width="7.140625" style="0" customWidth="1"/>
    <col min="10" max="10" width="13.8515625" style="0" customWidth="1"/>
    <col min="11" max="11" width="7.140625" style="0" customWidth="1"/>
    <col min="12" max="12" width="13.8515625" style="0" customWidth="1"/>
    <col min="13" max="13" width="7.140625" style="0" customWidth="1"/>
    <col min="14" max="14" width="13.8515625" style="0" customWidth="1"/>
    <col min="15" max="15" width="7.140625" style="0" customWidth="1"/>
    <col min="16" max="16" width="13.8515625" style="0" customWidth="1"/>
    <col min="17" max="17" width="7.140625" style="0" customWidth="1"/>
    <col min="18" max="18" width="13.8515625" style="0" customWidth="1"/>
    <col min="19" max="19" width="7.140625" style="0" customWidth="1"/>
  </cols>
  <sheetData>
    <row r="1" spans="1:14" ht="15">
      <c r="A1" s="1" t="s">
        <v>29</v>
      </c>
      <c r="B1" s="2"/>
      <c r="C1" s="2"/>
      <c r="D1" s="2"/>
      <c r="E1" s="3"/>
      <c r="F1" s="2"/>
      <c r="G1" s="3"/>
      <c r="H1" s="2"/>
      <c r="I1" s="3"/>
      <c r="J1" s="2"/>
      <c r="K1" s="3"/>
      <c r="L1" s="2"/>
      <c r="M1" s="3"/>
      <c r="N1" s="4"/>
    </row>
    <row r="2" spans="1:14" ht="15">
      <c r="A2" s="5" t="s">
        <v>0</v>
      </c>
      <c r="B2" s="6"/>
      <c r="C2" s="6"/>
      <c r="D2" s="6"/>
      <c r="E2" s="7"/>
      <c r="F2" s="6"/>
      <c r="G2" s="7"/>
      <c r="H2" s="6"/>
      <c r="I2" s="7"/>
      <c r="J2" s="6"/>
      <c r="K2" s="7"/>
      <c r="L2" s="6"/>
      <c r="M2" s="7"/>
      <c r="N2" s="8"/>
    </row>
    <row r="4" spans="1:19" ht="22.5">
      <c r="A4" s="9" t="s">
        <v>1</v>
      </c>
      <c r="B4" s="10" t="s">
        <v>2</v>
      </c>
      <c r="C4" s="11" t="s">
        <v>3</v>
      </c>
      <c r="D4" s="10" t="s">
        <v>4</v>
      </c>
      <c r="E4" s="11" t="s">
        <v>3</v>
      </c>
      <c r="F4" s="10" t="s">
        <v>5</v>
      </c>
      <c r="G4" s="11" t="s">
        <v>3</v>
      </c>
      <c r="H4" s="10" t="s">
        <v>6</v>
      </c>
      <c r="I4" s="11" t="s">
        <v>3</v>
      </c>
      <c r="J4" s="10" t="s">
        <v>7</v>
      </c>
      <c r="K4" s="11" t="s">
        <v>3</v>
      </c>
      <c r="L4" s="10" t="s">
        <v>8</v>
      </c>
      <c r="M4" s="11" t="s">
        <v>3</v>
      </c>
      <c r="N4" s="12" t="s">
        <v>9</v>
      </c>
      <c r="O4" s="11" t="s">
        <v>3</v>
      </c>
      <c r="P4" s="10" t="s">
        <v>10</v>
      </c>
      <c r="Q4" s="11" t="s">
        <v>3</v>
      </c>
      <c r="R4" s="13" t="s">
        <v>11</v>
      </c>
      <c r="S4" s="11" t="s">
        <v>3</v>
      </c>
    </row>
    <row r="5" spans="1:19" ht="12.75">
      <c r="A5" s="25" t="s">
        <v>12</v>
      </c>
      <c r="B5" s="27">
        <f>B9+B10</f>
        <v>531425755</v>
      </c>
      <c r="C5" s="24"/>
      <c r="D5" s="27">
        <f>D9+D10</f>
        <v>195304139</v>
      </c>
      <c r="E5" s="24"/>
      <c r="F5" s="27">
        <f>F9+F10</f>
        <v>108661240</v>
      </c>
      <c r="G5" s="24"/>
      <c r="H5" s="27">
        <f>H9+H10</f>
        <v>26149630</v>
      </c>
      <c r="I5" s="24"/>
      <c r="J5" s="27">
        <f>J9+J10</f>
        <v>34960670</v>
      </c>
      <c r="K5" s="24"/>
      <c r="L5" s="27">
        <f>L9+L10</f>
        <v>22389575</v>
      </c>
      <c r="M5" s="24"/>
      <c r="N5" s="27">
        <f>N9+N10</f>
        <v>51693217</v>
      </c>
      <c r="O5" s="24"/>
      <c r="P5" s="27">
        <f>P9+P10</f>
        <v>583118972</v>
      </c>
      <c r="Q5" s="24"/>
      <c r="R5" s="27">
        <f>R9+R10</f>
        <v>134809264</v>
      </c>
      <c r="S5" s="24"/>
    </row>
    <row r="6" spans="1:67" ht="12.75">
      <c r="A6" s="14" t="s">
        <v>13</v>
      </c>
      <c r="B6" s="14">
        <f>B11+B12</f>
        <v>568148559</v>
      </c>
      <c r="C6" s="15">
        <f>B6/B5*100-100</f>
        <v>6.910241676186729</v>
      </c>
      <c r="D6" s="14">
        <f>D11+D12</f>
        <v>226404314</v>
      </c>
      <c r="E6" s="15">
        <f>D6/D5*100-100</f>
        <v>15.923971278458154</v>
      </c>
      <c r="F6" s="14">
        <f>F11+F12</f>
        <v>103231310</v>
      </c>
      <c r="G6" s="15">
        <f>F6/F5*100-100</f>
        <v>-4.9971176474702474</v>
      </c>
      <c r="H6" s="14">
        <f>H11+H12</f>
        <v>26172666</v>
      </c>
      <c r="I6" s="15">
        <f>H6/H5*100-100</f>
        <v>0.08809302464318591</v>
      </c>
      <c r="J6" s="14">
        <f>J11+J12</f>
        <v>34492906</v>
      </c>
      <c r="K6" s="15">
        <f>J6/J5*100-100</f>
        <v>-1.3379720697572424</v>
      </c>
      <c r="L6" s="14">
        <f>L11+L12</f>
        <v>16616844</v>
      </c>
      <c r="M6" s="15">
        <f>L6/L5*100-100</f>
        <v>-25.7831200458249</v>
      </c>
      <c r="N6" s="14">
        <f>N11+N12</f>
        <v>55327152</v>
      </c>
      <c r="O6" s="15">
        <f>N6/N5*100-100</f>
        <v>7.02981011996215</v>
      </c>
      <c r="P6" s="14">
        <f>P11+P12</f>
        <v>623475711</v>
      </c>
      <c r="Q6" s="15">
        <f>P6/P5*100-100</f>
        <v>6.920841361340592</v>
      </c>
      <c r="R6" s="14">
        <f>R11+R12</f>
        <v>109609067</v>
      </c>
      <c r="S6" s="15">
        <f>R6/R5*100-100</f>
        <v>-18.693223486480875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</row>
    <row r="7" spans="1:67" ht="12.75">
      <c r="A7" s="14" t="s">
        <v>30</v>
      </c>
      <c r="B7" s="14">
        <f>B13+B14</f>
        <v>560372842</v>
      </c>
      <c r="C7" s="15">
        <f>B7/B6*100-100</f>
        <v>-1.3686063049576376</v>
      </c>
      <c r="D7" s="14">
        <f>D13+D14</f>
        <v>223733621</v>
      </c>
      <c r="E7" s="15">
        <f>D7/D6*100-100</f>
        <v>-1.1796122400741922</v>
      </c>
      <c r="F7" s="14">
        <f>F13+F14</f>
        <v>117430179</v>
      </c>
      <c r="G7" s="15">
        <f>F7/F6*100-100</f>
        <v>13.754421018196908</v>
      </c>
      <c r="H7" s="14">
        <f>H13+H14</f>
        <v>28359433</v>
      </c>
      <c r="I7" s="15">
        <f>H7/H6*100-100</f>
        <v>8.355155718565314</v>
      </c>
      <c r="J7" s="14">
        <f>J13+J14</f>
        <v>38006299</v>
      </c>
      <c r="K7" s="15">
        <f>J7/J6*100-100</f>
        <v>10.185842271451406</v>
      </c>
      <c r="L7" s="14">
        <f>L13+L14</f>
        <v>18175159</v>
      </c>
      <c r="M7" s="15">
        <f>L7/L6*100-100</f>
        <v>9.37792399086132</v>
      </c>
      <c r="N7" s="14">
        <f>N13+N14</f>
        <v>51690518</v>
      </c>
      <c r="O7" s="15">
        <f>N7/N6*100-100</f>
        <v>-6.572964391877605</v>
      </c>
      <c r="P7" s="14">
        <f>P13+P14</f>
        <v>612063360</v>
      </c>
      <c r="Q7" s="15">
        <f>P7/P6*100-100</f>
        <v>-1.8304403521503048</v>
      </c>
      <c r="R7" s="14">
        <f>R13+R14</f>
        <v>110136684</v>
      </c>
      <c r="S7" s="15">
        <f>R7/R6*100-100</f>
        <v>0.4813625500525376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</row>
    <row r="8" spans="1:67" ht="12.75">
      <c r="A8" s="14"/>
      <c r="B8" s="14"/>
      <c r="C8" s="15"/>
      <c r="D8" s="14"/>
      <c r="E8" s="15"/>
      <c r="F8" s="14"/>
      <c r="G8" s="15"/>
      <c r="H8" s="14"/>
      <c r="I8" s="15"/>
      <c r="J8" s="14"/>
      <c r="K8" s="15"/>
      <c r="L8" s="14"/>
      <c r="M8" s="15"/>
      <c r="N8" s="14"/>
      <c r="O8" s="15"/>
      <c r="P8" s="14"/>
      <c r="Q8" s="15"/>
      <c r="R8" s="14"/>
      <c r="S8" s="15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</row>
    <row r="9" spans="1:67" ht="12.75">
      <c r="A9" s="16" t="s">
        <v>14</v>
      </c>
      <c r="B9" s="14">
        <v>258559866</v>
      </c>
      <c r="C9" s="15"/>
      <c r="D9" s="14">
        <v>97454679</v>
      </c>
      <c r="E9" s="15"/>
      <c r="F9" s="14">
        <v>53937979</v>
      </c>
      <c r="G9" s="15"/>
      <c r="H9" s="14">
        <v>13636510</v>
      </c>
      <c r="I9" s="15"/>
      <c r="J9" s="14">
        <v>18585419</v>
      </c>
      <c r="K9" s="15"/>
      <c r="L9" s="14">
        <v>12690973</v>
      </c>
      <c r="M9" s="15"/>
      <c r="N9" s="14">
        <v>23765044</v>
      </c>
      <c r="O9" s="15"/>
      <c r="P9" s="14">
        <f aca="true" t="shared" si="0" ref="P9:P14">B9+N9</f>
        <v>282324910</v>
      </c>
      <c r="Q9" s="15"/>
      <c r="R9" s="14">
        <v>66073972</v>
      </c>
      <c r="S9" s="15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</row>
    <row r="10" spans="1:67" ht="12.75">
      <c r="A10" s="16" t="s">
        <v>15</v>
      </c>
      <c r="B10" s="14">
        <v>272865889</v>
      </c>
      <c r="C10" s="15"/>
      <c r="D10" s="14">
        <v>97849460</v>
      </c>
      <c r="E10" s="15"/>
      <c r="F10" s="14">
        <v>54723261</v>
      </c>
      <c r="G10" s="15"/>
      <c r="H10" s="14">
        <v>12513120</v>
      </c>
      <c r="I10" s="15"/>
      <c r="J10" s="14">
        <v>16375251</v>
      </c>
      <c r="K10" s="15"/>
      <c r="L10" s="14">
        <v>9698602</v>
      </c>
      <c r="M10" s="15"/>
      <c r="N10" s="14">
        <v>27928173</v>
      </c>
      <c r="O10" s="15"/>
      <c r="P10" s="14">
        <f t="shared" si="0"/>
        <v>300794062</v>
      </c>
      <c r="Q10" s="15"/>
      <c r="R10" s="14">
        <v>68735292</v>
      </c>
      <c r="S10" s="15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</row>
    <row r="11" spans="1:67" ht="12.75">
      <c r="A11" s="16" t="s">
        <v>16</v>
      </c>
      <c r="B11" s="14">
        <v>279292264</v>
      </c>
      <c r="C11" s="18">
        <f>B11/B9*100-100</f>
        <v>8.018413035532745</v>
      </c>
      <c r="D11" s="17">
        <v>112270036</v>
      </c>
      <c r="E11" s="18">
        <f>D11/D9*100-100</f>
        <v>15.202304447588403</v>
      </c>
      <c r="F11" s="17">
        <v>50827346</v>
      </c>
      <c r="G11" s="18">
        <f>F11/F9*100-100</f>
        <v>-5.767055157925</v>
      </c>
      <c r="H11" s="17">
        <v>13658147</v>
      </c>
      <c r="I11" s="18">
        <f>H11/H9*100-100</f>
        <v>0.1586696302793058</v>
      </c>
      <c r="J11" s="17">
        <v>17371144</v>
      </c>
      <c r="K11" s="18">
        <f>J11/J9*100-100</f>
        <v>-6.533481973153258</v>
      </c>
      <c r="L11" s="17">
        <v>8843114</v>
      </c>
      <c r="M11" s="18">
        <f>L11/L9*100-100</f>
        <v>-30.3196531897121</v>
      </c>
      <c r="N11" s="17">
        <v>25882354</v>
      </c>
      <c r="O11" s="18">
        <f>N11/N9*100-100</f>
        <v>8.909346012572072</v>
      </c>
      <c r="P11" s="17">
        <f t="shared" si="0"/>
        <v>305174618</v>
      </c>
      <c r="Q11" s="18">
        <f>P11/P9*100-100</f>
        <v>8.093408406647498</v>
      </c>
      <c r="R11" s="17">
        <v>60169223</v>
      </c>
      <c r="S11" s="15">
        <f>R11/R9*100-100</f>
        <v>-8.93657339080508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</row>
    <row r="12" spans="1:67" ht="12.75">
      <c r="A12" s="16" t="s">
        <v>15</v>
      </c>
      <c r="B12" s="14">
        <v>288856295</v>
      </c>
      <c r="C12" s="18">
        <f>B12/B10*100-100</f>
        <v>5.860170378423518</v>
      </c>
      <c r="D12" s="17">
        <v>114134278</v>
      </c>
      <c r="E12" s="18">
        <f>D12/D10*100-100</f>
        <v>16.642726490263726</v>
      </c>
      <c r="F12" s="17">
        <v>52403964</v>
      </c>
      <c r="G12" s="18">
        <f>F12/F10*100-100</f>
        <v>-4.238228785378851</v>
      </c>
      <c r="H12" s="17">
        <v>12514519</v>
      </c>
      <c r="I12" s="18">
        <f>H12/H10*100-100</f>
        <v>0.011180265193644345</v>
      </c>
      <c r="J12" s="17">
        <v>17121762</v>
      </c>
      <c r="K12" s="18">
        <f>J12/J10*100-100</f>
        <v>4.558775923495759</v>
      </c>
      <c r="L12" s="17">
        <v>7773730</v>
      </c>
      <c r="M12" s="18">
        <f>L12/L10*100-100</f>
        <v>-19.846901646237257</v>
      </c>
      <c r="N12" s="17">
        <v>29444798</v>
      </c>
      <c r="O12" s="18">
        <f>N12/N10*100-100</f>
        <v>5.430448314682096</v>
      </c>
      <c r="P12" s="17">
        <f t="shared" si="0"/>
        <v>318301093</v>
      </c>
      <c r="Q12" s="18">
        <f>P12/P10*100-100</f>
        <v>5.8202714786304455</v>
      </c>
      <c r="R12" s="17">
        <v>49439844</v>
      </c>
      <c r="S12" s="15">
        <f>R12/R10*100-100</f>
        <v>-28.07211177629098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</row>
    <row r="13" spans="1:67" ht="12.75">
      <c r="A13" s="16" t="s">
        <v>31</v>
      </c>
      <c r="B13" s="14">
        <v>294052578</v>
      </c>
      <c r="C13" s="18">
        <f>B13/B11*100-100</f>
        <v>5.284898975934411</v>
      </c>
      <c r="D13" s="17">
        <v>119253561</v>
      </c>
      <c r="E13" s="18">
        <f>D13/D11*100-100</f>
        <v>6.22029283040402</v>
      </c>
      <c r="F13" s="17">
        <v>57666655</v>
      </c>
      <c r="G13" s="18">
        <f>F13/F11*100-100</f>
        <v>13.45596325253733</v>
      </c>
      <c r="H13" s="17">
        <v>14687061</v>
      </c>
      <c r="I13" s="18">
        <f>H13/H11*100-100</f>
        <v>7.533335232077974</v>
      </c>
      <c r="J13" s="17">
        <v>20073704</v>
      </c>
      <c r="K13" s="18">
        <f>J13/J11*100-100</f>
        <v>15.557754860589498</v>
      </c>
      <c r="L13" s="17">
        <v>9500045</v>
      </c>
      <c r="M13" s="18">
        <f>L13/L11*100-100</f>
        <v>7.428729291514287</v>
      </c>
      <c r="N13" s="17">
        <v>28829608</v>
      </c>
      <c r="O13" s="18">
        <f>N13/N11*100-100</f>
        <v>11.387117261436103</v>
      </c>
      <c r="P13" s="17">
        <f t="shared" si="0"/>
        <v>322882186</v>
      </c>
      <c r="Q13" s="18">
        <f>P13/P11*100-100</f>
        <v>5.802437999611087</v>
      </c>
      <c r="R13" s="17">
        <v>55799209</v>
      </c>
      <c r="S13" s="18">
        <f>R13/R11*100-100</f>
        <v>-7.262872581884594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</row>
    <row r="14" spans="1:67" ht="12.75">
      <c r="A14" s="16" t="s">
        <v>15</v>
      </c>
      <c r="B14" s="14">
        <v>266320264</v>
      </c>
      <c r="C14" s="18">
        <f>B14/B12*100-100</f>
        <v>-7.8018140473622</v>
      </c>
      <c r="D14" s="17">
        <v>104480060</v>
      </c>
      <c r="E14" s="18">
        <f>D14/D12*100-100</f>
        <v>-8.458649030924775</v>
      </c>
      <c r="F14" s="17">
        <v>59763524</v>
      </c>
      <c r="G14" s="18">
        <f>F14/F12*100-100</f>
        <v>14.043899427150208</v>
      </c>
      <c r="H14" s="17">
        <v>13672372</v>
      </c>
      <c r="I14" s="18">
        <f>H14/H12*100-100</f>
        <v>9.252077526910952</v>
      </c>
      <c r="J14" s="17">
        <v>17932595</v>
      </c>
      <c r="K14" s="18">
        <f>J14/J12*100-100</f>
        <v>4.735686665893397</v>
      </c>
      <c r="L14" s="17">
        <v>8675114</v>
      </c>
      <c r="M14" s="18">
        <f>L14/L12*100-100</f>
        <v>11.595257360366261</v>
      </c>
      <c r="N14" s="17">
        <v>22860910</v>
      </c>
      <c r="O14" s="18">
        <f>N14/N12*100-100</f>
        <v>-22.360105849596934</v>
      </c>
      <c r="P14" s="17">
        <f t="shared" si="0"/>
        <v>289181174</v>
      </c>
      <c r="Q14" s="18">
        <f>P14/P12*100-100</f>
        <v>-9.148545085266164</v>
      </c>
      <c r="R14" s="17">
        <v>54337475</v>
      </c>
      <c r="S14" s="18">
        <f>R14/R12*100-100</f>
        <v>9.906242827141611</v>
      </c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</row>
    <row r="15" spans="1:19" ht="12.75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4"/>
    </row>
    <row r="16" spans="1:19" ht="22.5">
      <c r="A16" s="9" t="s">
        <v>1</v>
      </c>
      <c r="B16" s="19" t="s">
        <v>17</v>
      </c>
      <c r="C16" s="20" t="s">
        <v>3</v>
      </c>
      <c r="D16" s="19" t="s">
        <v>18</v>
      </c>
      <c r="E16" s="20" t="s">
        <v>3</v>
      </c>
      <c r="F16" s="19" t="s">
        <v>19</v>
      </c>
      <c r="G16" s="20" t="s">
        <v>3</v>
      </c>
      <c r="H16" s="19" t="s">
        <v>20</v>
      </c>
      <c r="I16" s="20" t="s">
        <v>3</v>
      </c>
      <c r="J16" s="19" t="s">
        <v>21</v>
      </c>
      <c r="K16" s="20" t="s">
        <v>3</v>
      </c>
      <c r="L16" s="19" t="s">
        <v>22</v>
      </c>
      <c r="M16" s="20" t="s">
        <v>3</v>
      </c>
      <c r="N16" s="19" t="s">
        <v>23</v>
      </c>
      <c r="O16" s="20" t="s">
        <v>3</v>
      </c>
      <c r="P16" s="19" t="s">
        <v>24</v>
      </c>
      <c r="Q16" s="21" t="s">
        <v>3</v>
      </c>
      <c r="R16" s="19" t="s">
        <v>25</v>
      </c>
      <c r="S16" s="22" t="s">
        <v>3</v>
      </c>
    </row>
    <row r="17" spans="1:19" ht="12.75">
      <c r="A17" s="14" t="s">
        <v>12</v>
      </c>
      <c r="B17" s="28">
        <f>B21+B22</f>
        <v>2942662</v>
      </c>
      <c r="C17" s="26"/>
      <c r="D17" s="28">
        <f>D21+D22</f>
        <v>9012372</v>
      </c>
      <c r="E17" s="26"/>
      <c r="F17" s="28">
        <f>F21+F22</f>
        <v>85276564</v>
      </c>
      <c r="G17" s="26"/>
      <c r="H17" s="28">
        <f>H21+H22</f>
        <v>2148909</v>
      </c>
      <c r="I17" s="26"/>
      <c r="J17" s="28">
        <f>J21+J22</f>
        <v>9376626</v>
      </c>
      <c r="K17" s="26"/>
      <c r="L17" s="28">
        <f>L21+L22</f>
        <v>8214892</v>
      </c>
      <c r="M17" s="26"/>
      <c r="N17" s="28">
        <f>N21+N22</f>
        <v>181827811</v>
      </c>
      <c r="O17" s="26"/>
      <c r="P17" s="28">
        <f>P21+P22</f>
        <v>3076904</v>
      </c>
      <c r="Q17" s="26"/>
      <c r="R17" s="17">
        <f>R21+R22</f>
        <v>1019804976</v>
      </c>
      <c r="S17" s="24"/>
    </row>
    <row r="18" spans="1:19" ht="12.75">
      <c r="A18" s="14" t="s">
        <v>13</v>
      </c>
      <c r="B18" s="17">
        <f>B23+B24</f>
        <v>3417018</v>
      </c>
      <c r="C18" s="18">
        <f>B18/B17*100-100</f>
        <v>16.11996212952762</v>
      </c>
      <c r="D18" s="17">
        <f>D23+D24</f>
        <v>5136729</v>
      </c>
      <c r="E18" s="18">
        <f>D18/D17*100-100</f>
        <v>-43.00358440596993</v>
      </c>
      <c r="F18" s="17">
        <f>F23+F24</f>
        <v>69373776</v>
      </c>
      <c r="G18" s="18">
        <f>F18/F17*100-100</f>
        <v>-18.648485884117008</v>
      </c>
      <c r="H18" s="17">
        <f>H23+H24</f>
        <v>1752186</v>
      </c>
      <c r="I18" s="18">
        <f>H18/H17*100-100</f>
        <v>-18.461600747169854</v>
      </c>
      <c r="J18" s="17">
        <f>J23+J24</f>
        <v>9306712</v>
      </c>
      <c r="K18" s="18">
        <f>J18/J17*100-100</f>
        <v>-0.7456200129982875</v>
      </c>
      <c r="L18" s="17">
        <f>L23+L24</f>
        <v>5545827</v>
      </c>
      <c r="M18" s="18">
        <f>L18/L17*100-100</f>
        <v>-32.490567131010366</v>
      </c>
      <c r="N18" s="17">
        <f>N23+N24</f>
        <v>197687130</v>
      </c>
      <c r="O18" s="18">
        <f>N18/N17*100-100</f>
        <v>8.72216351985891</v>
      </c>
      <c r="P18" s="29">
        <f>P23+P24</f>
        <v>5658114</v>
      </c>
      <c r="Q18" s="18">
        <f>P18/P17*100-100</f>
        <v>83.88984511703973</v>
      </c>
      <c r="R18" s="17">
        <f>R23+R24</f>
        <v>1030962270</v>
      </c>
      <c r="S18" s="15">
        <f>R18/R17*100-100</f>
        <v>1.0940615375071445</v>
      </c>
    </row>
    <row r="19" spans="1:19" ht="12.75">
      <c r="A19" s="14" t="s">
        <v>30</v>
      </c>
      <c r="B19" s="14">
        <f>B25+B26</f>
        <v>3968753</v>
      </c>
      <c r="C19" s="15">
        <f>B19/B18*100-100</f>
        <v>16.14668111201054</v>
      </c>
      <c r="D19" s="14">
        <f>D25+D26</f>
        <v>2831117</v>
      </c>
      <c r="E19" s="15">
        <f>D19/D18*100-100</f>
        <v>-44.88482845795447</v>
      </c>
      <c r="F19" s="14">
        <f>F25+F26</f>
        <v>21572128</v>
      </c>
      <c r="G19" s="15">
        <f>F19/F18*100-100</f>
        <v>-68.90449209511098</v>
      </c>
      <c r="H19" s="14">
        <f>H25+H26</f>
        <v>1637964</v>
      </c>
      <c r="I19" s="15">
        <f>H19/H18*100-100</f>
        <v>-6.518828480538033</v>
      </c>
      <c r="J19" s="14">
        <f>J25+J26</f>
        <v>9248332</v>
      </c>
      <c r="K19" s="15">
        <f>J19/J18*100-100</f>
        <v>-0.6272892080468324</v>
      </c>
      <c r="L19" s="14">
        <f>L25+L26</f>
        <v>6536339</v>
      </c>
      <c r="M19" s="15">
        <f>L19/L18*100-100</f>
        <v>17.860492222350246</v>
      </c>
      <c r="N19" s="14">
        <f>N25+N26</f>
        <v>206876798</v>
      </c>
      <c r="O19" s="15">
        <f>N19/N18*100-100</f>
        <v>4.648591944250484</v>
      </c>
      <c r="P19" s="14">
        <f>P25+P26</f>
        <v>7315170</v>
      </c>
      <c r="Q19" s="15">
        <f>P19/P18*100-100</f>
        <v>29.286366446487307</v>
      </c>
      <c r="R19" s="14">
        <f>R25+R26</f>
        <v>982186645</v>
      </c>
      <c r="S19" s="15">
        <f>R19/R18*100-100</f>
        <v>-4.731077598019169</v>
      </c>
    </row>
    <row r="20" spans="1:19" ht="12.75">
      <c r="A20" s="14"/>
      <c r="B20" s="17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17"/>
      <c r="Q20" s="18"/>
      <c r="R20" s="17"/>
      <c r="S20" s="15"/>
    </row>
    <row r="21" spans="1:19" ht="12.75">
      <c r="A21" s="16" t="s">
        <v>14</v>
      </c>
      <c r="B21" s="17">
        <v>1784800</v>
      </c>
      <c r="C21" s="18"/>
      <c r="D21" s="17">
        <v>3754251</v>
      </c>
      <c r="E21" s="18"/>
      <c r="F21" s="17">
        <v>49398368</v>
      </c>
      <c r="G21" s="18"/>
      <c r="H21" s="17">
        <v>956418</v>
      </c>
      <c r="I21" s="18"/>
      <c r="J21" s="17">
        <v>5100657</v>
      </c>
      <c r="K21" s="18"/>
      <c r="L21" s="17">
        <v>3226743</v>
      </c>
      <c r="M21" s="18"/>
      <c r="N21" s="17">
        <v>95721718</v>
      </c>
      <c r="O21" s="18"/>
      <c r="P21" s="17">
        <f>486014+713515</f>
        <v>1199529</v>
      </c>
      <c r="Q21" s="18"/>
      <c r="R21" s="17">
        <f aca="true" t="shared" si="1" ref="R21:R26">P9+R9+B21+D21+F21+H21+J21+L21+N21+P21</f>
        <v>509541366</v>
      </c>
      <c r="S21" s="15"/>
    </row>
    <row r="22" spans="1:19" ht="12.75">
      <c r="A22" s="16" t="s">
        <v>15</v>
      </c>
      <c r="B22" s="17">
        <v>1157862</v>
      </c>
      <c r="C22" s="18"/>
      <c r="D22" s="17">
        <v>5258121</v>
      </c>
      <c r="E22" s="18"/>
      <c r="F22" s="17">
        <v>35878196</v>
      </c>
      <c r="G22" s="18"/>
      <c r="H22" s="17">
        <v>1192491</v>
      </c>
      <c r="I22" s="18"/>
      <c r="J22" s="17">
        <v>4275969</v>
      </c>
      <c r="K22" s="18"/>
      <c r="L22" s="17">
        <v>4988149</v>
      </c>
      <c r="M22" s="18"/>
      <c r="N22" s="17">
        <v>86106093</v>
      </c>
      <c r="O22" s="18"/>
      <c r="P22" s="17">
        <f>939363+938012</f>
        <v>1877375</v>
      </c>
      <c r="Q22" s="18"/>
      <c r="R22" s="17">
        <f t="shared" si="1"/>
        <v>510263610</v>
      </c>
      <c r="S22" s="15"/>
    </row>
    <row r="23" spans="1:19" ht="12.75">
      <c r="A23" s="16" t="s">
        <v>16</v>
      </c>
      <c r="B23" s="14">
        <v>2025343</v>
      </c>
      <c r="C23" s="15">
        <f>B23/B21*100-100</f>
        <v>13.477308381891532</v>
      </c>
      <c r="D23" s="14">
        <v>2802278</v>
      </c>
      <c r="E23" s="15">
        <f>D23/D21*100-100</f>
        <v>-25.357201742771068</v>
      </c>
      <c r="F23" s="14">
        <v>29182853</v>
      </c>
      <c r="G23" s="15">
        <f>F23/F21*100-100</f>
        <v>-40.92344710659267</v>
      </c>
      <c r="H23" s="14">
        <v>926182</v>
      </c>
      <c r="I23" s="15">
        <f>H23/H21*100-100</f>
        <v>-3.1613792295837158</v>
      </c>
      <c r="J23" s="14">
        <v>4763693</v>
      </c>
      <c r="K23" s="15">
        <f>J23/J21*100-100</f>
        <v>-6.60628620979611</v>
      </c>
      <c r="L23" s="14">
        <v>2834912</v>
      </c>
      <c r="M23" s="15">
        <f>L23/L21*100-100</f>
        <v>-12.143235454450505</v>
      </c>
      <c r="N23" s="14">
        <v>94579543</v>
      </c>
      <c r="O23" s="15">
        <f>N23/N21*100-100</f>
        <v>-1.193224509405482</v>
      </c>
      <c r="P23" s="14">
        <f>800577+3065475</f>
        <v>3866052</v>
      </c>
      <c r="Q23" s="15">
        <f>P23/P21*100-100</f>
        <v>222.29750176944447</v>
      </c>
      <c r="R23" s="17">
        <f t="shared" si="1"/>
        <v>506324697</v>
      </c>
      <c r="S23" s="15">
        <f>R23/R21*100-100</f>
        <v>-0.6312871171287782</v>
      </c>
    </row>
    <row r="24" spans="1:19" ht="12.75">
      <c r="A24" s="16" t="s">
        <v>15</v>
      </c>
      <c r="B24" s="14">
        <v>1391675</v>
      </c>
      <c r="C24" s="15">
        <f>B24/B22*100-100</f>
        <v>20.19351183474369</v>
      </c>
      <c r="D24" s="14">
        <v>2334451</v>
      </c>
      <c r="E24" s="15">
        <f>D24/D22*100-100</f>
        <v>-55.602942572070894</v>
      </c>
      <c r="F24" s="14">
        <v>40190923</v>
      </c>
      <c r="G24" s="15">
        <f>F24/F22*100-100</f>
        <v>12.020467807244259</v>
      </c>
      <c r="H24" s="14">
        <v>826004</v>
      </c>
      <c r="I24" s="15">
        <f>H24/H22*100-100</f>
        <v>-30.73289442016754</v>
      </c>
      <c r="J24" s="14">
        <v>4543019</v>
      </c>
      <c r="K24" s="15">
        <f>J24/J22*100-100</f>
        <v>6.245368008982297</v>
      </c>
      <c r="L24" s="14">
        <v>2710915</v>
      </c>
      <c r="M24" s="15">
        <f>L24/L22*100-100</f>
        <v>-45.65288647151478</v>
      </c>
      <c r="N24" s="14">
        <v>103107587</v>
      </c>
      <c r="O24" s="15">
        <f>N24/N22*100-100</f>
        <v>19.744821077876566</v>
      </c>
      <c r="P24" s="14">
        <f>1014119+777943</f>
        <v>1792062</v>
      </c>
      <c r="Q24" s="15">
        <f>P24/P22*100-100</f>
        <v>-4.544270590585256</v>
      </c>
      <c r="R24" s="17">
        <f t="shared" si="1"/>
        <v>524637573</v>
      </c>
      <c r="S24" s="15">
        <f>R24/R22*100-100</f>
        <v>2.8169680765594904</v>
      </c>
    </row>
    <row r="25" spans="1:19" ht="12.75">
      <c r="A25" s="16" t="s">
        <v>31</v>
      </c>
      <c r="B25" s="14">
        <v>2223906</v>
      </c>
      <c r="C25" s="18">
        <f>B25/B23*100-100</f>
        <v>9.803919632378324</v>
      </c>
      <c r="D25" s="14">
        <v>1187451</v>
      </c>
      <c r="E25" s="18">
        <f>D25/D23*100-100</f>
        <v>-57.625510388334064</v>
      </c>
      <c r="F25" s="14">
        <v>10270190</v>
      </c>
      <c r="G25" s="18">
        <f>F25/F23*100-100</f>
        <v>-64.80745045729421</v>
      </c>
      <c r="H25" s="14">
        <v>779611</v>
      </c>
      <c r="I25" s="18">
        <f>H25/H23*100-100</f>
        <v>-15.825291357422188</v>
      </c>
      <c r="J25" s="14">
        <v>4555084</v>
      </c>
      <c r="K25" s="18">
        <f>J25/J23*100-100</f>
        <v>-4.3791444998659586</v>
      </c>
      <c r="L25" s="14">
        <v>3044565</v>
      </c>
      <c r="M25" s="18">
        <f>L25/L23*100-100</f>
        <v>7.395397105800811</v>
      </c>
      <c r="N25" s="14">
        <v>98846631</v>
      </c>
      <c r="O25" s="18">
        <f>N25/N23*100-100</f>
        <v>4.511639477894278</v>
      </c>
      <c r="P25" s="14">
        <f>1829473+2545756</f>
        <v>4375229</v>
      </c>
      <c r="Q25" s="18">
        <f>P25/P23*100-100</f>
        <v>13.170464339331176</v>
      </c>
      <c r="R25" s="17">
        <f t="shared" si="1"/>
        <v>503964062</v>
      </c>
      <c r="S25" s="18">
        <f>R25/R23*100-100</f>
        <v>-0.46622947961789407</v>
      </c>
    </row>
    <row r="26" spans="1:19" ht="12.75">
      <c r="A26" s="16" t="s">
        <v>15</v>
      </c>
      <c r="B26" s="14">
        <v>1744847</v>
      </c>
      <c r="C26" s="18">
        <f>B26/B24*100-100</f>
        <v>25.377476781576163</v>
      </c>
      <c r="D26" s="14">
        <v>1643666</v>
      </c>
      <c r="E26" s="18">
        <f>D26/D24*100-100</f>
        <v>-29.590897388722226</v>
      </c>
      <c r="F26" s="14">
        <v>11301938</v>
      </c>
      <c r="G26" s="18">
        <f>F26/F24*100-100</f>
        <v>-71.87937684337331</v>
      </c>
      <c r="H26" s="14">
        <v>858353</v>
      </c>
      <c r="I26" s="18">
        <f>H26/H24*100-100</f>
        <v>3.9163248604122884</v>
      </c>
      <c r="J26" s="14">
        <v>4693248</v>
      </c>
      <c r="K26" s="18">
        <f>J26/J24*100-100</f>
        <v>3.306809854856425</v>
      </c>
      <c r="L26" s="14">
        <v>3491774</v>
      </c>
      <c r="M26" s="18">
        <f>L26/L24*100-100</f>
        <v>28.804259816335076</v>
      </c>
      <c r="N26" s="14">
        <v>108030167</v>
      </c>
      <c r="O26" s="18">
        <f>N26/N24*100-100</f>
        <v>4.774217051554118</v>
      </c>
      <c r="P26" s="14">
        <f>1174135+1765806</f>
        <v>2939941</v>
      </c>
      <c r="Q26" s="18">
        <f>P26/P24*100-100</f>
        <v>64.05353163004406</v>
      </c>
      <c r="R26" s="17">
        <f t="shared" si="1"/>
        <v>478222583</v>
      </c>
      <c r="S26" s="18">
        <f>R26/R24*100-100</f>
        <v>-8.8470579288838</v>
      </c>
    </row>
    <row r="29" ht="12.75">
      <c r="A29" s="23" t="s">
        <v>26</v>
      </c>
    </row>
    <row r="30" ht="12.75">
      <c r="A30" s="23" t="s">
        <v>27</v>
      </c>
    </row>
    <row r="31" ht="12.75">
      <c r="A31" s="14" t="s">
        <v>28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uffstat</dc:creator>
  <cp:keywords/>
  <dc:description/>
  <cp:lastModifiedBy>taddia_m</cp:lastModifiedBy>
  <cp:lastPrinted>2013-07-31T09:24:43Z</cp:lastPrinted>
  <dcterms:created xsi:type="dcterms:W3CDTF">2008-06-04T09:48:19Z</dcterms:created>
  <dcterms:modified xsi:type="dcterms:W3CDTF">2016-08-09T07:07:34Z</dcterms:modified>
  <cp:category/>
  <cp:version/>
  <cp:contentType/>
  <cp:contentStatus/>
</cp:coreProperties>
</file>