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9585" windowHeight="11865" activeTab="0"/>
  </bookViews>
  <sheets>
    <sheet name="Import dal 2008" sheetId="1" r:id="rId1"/>
    <sheet name="Import 2006-2008" sheetId="2" r:id="rId2"/>
  </sheets>
  <definedNames/>
  <calcPr fullCalcOnLoad="1"/>
</workbook>
</file>

<file path=xl/sharedStrings.xml><?xml version="1.0" encoding="utf-8"?>
<sst xmlns="http://schemas.openxmlformats.org/spreadsheetml/2006/main" count="151" uniqueCount="55">
  <si>
    <t xml:space="preserve">Valori in euro correnti - variazioni % rispetto allo stesso periodo dell'anno precedente </t>
  </si>
  <si>
    <t>PERIODI</t>
  </si>
  <si>
    <t>UNIONE EUROPEA a 15</t>
  </si>
  <si>
    <t>VAR %</t>
  </si>
  <si>
    <t>Germania</t>
  </si>
  <si>
    <t>Francia</t>
  </si>
  <si>
    <t>Regno Unito</t>
  </si>
  <si>
    <t>Spagna</t>
  </si>
  <si>
    <t>Belgio e Lux.</t>
  </si>
  <si>
    <t>12  PAESI NUOVI ENTRATI UE</t>
  </si>
  <si>
    <t>UNIONE EUROPEA a 27</t>
  </si>
  <si>
    <t>ALTRI PAESI EUROPEI</t>
  </si>
  <si>
    <t>Anno 2006</t>
  </si>
  <si>
    <t>Anno 2007</t>
  </si>
  <si>
    <t>2006 - 1° sem.</t>
  </si>
  <si>
    <t xml:space="preserve"> - 2° sem.</t>
  </si>
  <si>
    <t>2007 - 1° sem.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</si>
  <si>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</si>
  <si>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</si>
  <si>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</si>
  <si>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</si>
  <si>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</si>
  <si>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</si>
  <si>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</si>
  <si>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 e altri</t>
  </si>
  <si>
    <t>TOTALE</t>
  </si>
  <si>
    <t>Fonte: elaborazioni Ufficio Statistica Camera di Commercio di Modena su dati Istat</t>
  </si>
  <si>
    <t xml:space="preserve">Dall'anno 2002 i dati delle importazioni ed esportazioni sono calcolati secondo la nuvoa classificazione delle attività economiche ATECO 2002. </t>
  </si>
  <si>
    <t>A partire dall'anno 2006 sono conteggiati nel gruppo "12 Paesi nuovi entrati" anche Romania e Bulgaria, che entreranno a far parte dell'U.E. a 27 dall'anno 2007.</t>
  </si>
  <si>
    <t>IMPORTAZIONI  SETTORE SIDERURGIA E METALLI DELLA PROVINCIA DI MODENA PER AREE DI PROVENIENZA</t>
  </si>
  <si>
    <t>Anno 2008</t>
  </si>
  <si>
    <t>2008 - 1° sem.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</si>
  <si>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</si>
  <si>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</si>
  <si>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</si>
  <si>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</si>
  <si>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nuova classificazione delle attività economiche ATECO 2007. </t>
  </si>
  <si>
    <t>Anno 2010</t>
  </si>
  <si>
    <t>2010 - 1° sem.</t>
  </si>
  <si>
    <t>Anno 2011</t>
  </si>
  <si>
    <t>2011 - 1° sem.</t>
  </si>
  <si>
    <t>Anno 2012</t>
  </si>
  <si>
    <t>2012 - 1° sem.</t>
  </si>
  <si>
    <t>A partire dall'anno 2013 è conteggiata nel gruppo "13 Paesi nuovi entrati" anche la Croazia.</t>
  </si>
  <si>
    <t>Anno 2013</t>
  </si>
  <si>
    <t>2013 - 1° sem.</t>
  </si>
  <si>
    <t>13  PAESI NUOVI ENTRATI UE</t>
  </si>
  <si>
    <t>UNIONE EUROPEA a 28</t>
  </si>
  <si>
    <t>2014 - 1° sem.</t>
  </si>
  <si>
    <t>Anno 2014</t>
  </si>
  <si>
    <t>CANADA E GROENLANDIA</t>
  </si>
  <si>
    <t>OCEANIA **</t>
  </si>
  <si>
    <t>** fino al 2014 comprende altri paesi non UE</t>
  </si>
  <si>
    <t>Anno 2015</t>
  </si>
  <si>
    <t>2015 - 1° sem.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</si>
</sst>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39">
    <font>
      <sz val="10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M18">
      <selection activeCell="R52" sqref="R52"/>
    </sheetView>
  </sheetViews>
  <sheetFormatPr defaultColWidth="9.140625" defaultRowHeight="12.75"/>
  <cols>
    <col min="1" max="1" width="11.140625" style="0" customWidth="1"/>
    <col min="2" max="2" width="13.57421875" style="0" customWidth="1"/>
    <col min="3" max="3" width="6.28125" style="0" customWidth="1"/>
    <col min="4" max="4" width="11.57421875" style="0" customWidth="1"/>
    <col min="5" max="5" width="6.28125" style="0" customWidth="1"/>
    <col min="6" max="6" width="10.57421875" style="0" customWidth="1"/>
    <col min="7" max="7" width="6.140625" style="0" customWidth="1"/>
    <col min="8" max="8" width="11.421875" style="0" customWidth="1"/>
    <col min="9" max="9" width="6.28125" style="0" customWidth="1"/>
    <col min="10" max="10" width="11.00390625" style="0" customWidth="1"/>
    <col min="11" max="11" width="6.421875" style="0" customWidth="1"/>
    <col min="12" max="12" width="12.140625" style="0" customWidth="1"/>
    <col min="13" max="13" width="6.57421875" style="0" customWidth="1"/>
    <col min="14" max="14" width="13.00390625" style="0" customWidth="1"/>
    <col min="15" max="15" width="6.421875" style="0" customWidth="1"/>
    <col min="16" max="16" width="12.7109375" style="0" customWidth="1"/>
    <col min="17" max="17" width="6.421875" style="0" customWidth="1"/>
    <col min="18" max="18" width="10.8515625" style="0" customWidth="1"/>
    <col min="19" max="19" width="6.421875" style="0" customWidth="1"/>
  </cols>
  <sheetData>
    <row r="1" spans="1:14" ht="15">
      <c r="A1" s="1" t="s">
        <v>29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46</v>
      </c>
      <c r="O4" s="11" t="s">
        <v>3</v>
      </c>
      <c r="P4" s="10" t="s">
        <v>47</v>
      </c>
      <c r="Q4" s="11" t="s">
        <v>3</v>
      </c>
      <c r="R4" s="13" t="s">
        <v>11</v>
      </c>
      <c r="S4" s="11" t="s">
        <v>3</v>
      </c>
    </row>
    <row r="5" spans="1:19" ht="12.75">
      <c r="A5" s="14" t="s">
        <v>34</v>
      </c>
      <c r="B5" s="14">
        <v>92980185</v>
      </c>
      <c r="C5" s="15"/>
      <c r="D5" s="14">
        <v>38356087</v>
      </c>
      <c r="E5" s="15"/>
      <c r="F5" s="14">
        <v>16115545</v>
      </c>
      <c r="G5" s="15"/>
      <c r="H5" s="14">
        <v>2585814</v>
      </c>
      <c r="I5" s="15"/>
      <c r="J5" s="14">
        <v>10439648</v>
      </c>
      <c r="K5" s="15"/>
      <c r="L5" s="14">
        <v>6380463</v>
      </c>
      <c r="M5" s="15"/>
      <c r="N5" s="14">
        <v>21448387</v>
      </c>
      <c r="O5" s="15"/>
      <c r="P5" s="14">
        <f>B5+N5</f>
        <v>114428572</v>
      </c>
      <c r="Q5" s="15"/>
      <c r="R5" s="14">
        <v>36782014</v>
      </c>
      <c r="S5" s="15"/>
    </row>
    <row r="6" spans="1:19" ht="12.75">
      <c r="A6" s="14" t="s">
        <v>32</v>
      </c>
      <c r="B6" s="14">
        <f>B14+B15</f>
        <v>52477106</v>
      </c>
      <c r="C6" s="15">
        <f aca="true" t="shared" si="0" ref="C6:C12">B6/B5*100-100</f>
        <v>-43.56097914840673</v>
      </c>
      <c r="D6" s="14">
        <f aca="true" t="shared" si="1" ref="D6:R6">D14+D15</f>
        <v>24383572</v>
      </c>
      <c r="E6" s="15">
        <f aca="true" t="shared" si="2" ref="E6:E12">D6/D5*100-100</f>
        <v>-36.42841617290106</v>
      </c>
      <c r="F6" s="14">
        <f t="shared" si="1"/>
        <v>8218024</v>
      </c>
      <c r="G6" s="15">
        <f aca="true" t="shared" si="3" ref="G6:G12">F6/F5*100-100</f>
        <v>-49.005609180452794</v>
      </c>
      <c r="H6" s="14">
        <f t="shared" si="1"/>
        <v>1743926</v>
      </c>
      <c r="I6" s="15">
        <f aca="true" t="shared" si="4" ref="I6:I12">H6/H5*100-100</f>
        <v>-32.55794887025904</v>
      </c>
      <c r="J6" s="14">
        <f t="shared" si="1"/>
        <v>3440161</v>
      </c>
      <c r="K6" s="15">
        <f aca="true" t="shared" si="5" ref="K6:K12">J6/J5*100-100</f>
        <v>-67.04715522975488</v>
      </c>
      <c r="L6" s="14">
        <f t="shared" si="1"/>
        <v>3476859</v>
      </c>
      <c r="M6" s="15">
        <f aca="true" t="shared" si="6" ref="M6:M12">L6/L5*100-100</f>
        <v>-45.50773196239833</v>
      </c>
      <c r="N6" s="14">
        <f t="shared" si="1"/>
        <v>12663268</v>
      </c>
      <c r="O6" s="15">
        <f aca="true" t="shared" si="7" ref="O6:O12">N6/N5*100-100</f>
        <v>-40.95934580068889</v>
      </c>
      <c r="P6" s="14">
        <f t="shared" si="1"/>
        <v>65140374</v>
      </c>
      <c r="Q6" s="15">
        <f aca="true" t="shared" si="8" ref="Q6:Q12">P6/P5*100-100</f>
        <v>-43.07333137042032</v>
      </c>
      <c r="R6" s="14">
        <f t="shared" si="1"/>
        <v>9428652</v>
      </c>
      <c r="S6" s="15">
        <f aca="true" t="shared" si="9" ref="S6:S11">R6/R5*100-100</f>
        <v>-74.36613449171108</v>
      </c>
    </row>
    <row r="7" spans="1:19" ht="12.75">
      <c r="A7" s="14" t="s">
        <v>37</v>
      </c>
      <c r="B7" s="14">
        <f>SUM(B16:B17)</f>
        <v>63378614</v>
      </c>
      <c r="C7" s="15">
        <f t="shared" si="0"/>
        <v>20.773836118173136</v>
      </c>
      <c r="D7" s="14">
        <f aca="true" t="shared" si="10" ref="D7:R7">SUM(D16:D17)</f>
        <v>18180527</v>
      </c>
      <c r="E7" s="15">
        <f t="shared" si="2"/>
        <v>-25.4394434088656</v>
      </c>
      <c r="F7" s="14">
        <f t="shared" si="10"/>
        <v>12388745</v>
      </c>
      <c r="G7" s="15">
        <f t="shared" si="3"/>
        <v>50.75089826946234</v>
      </c>
      <c r="H7" s="14">
        <f t="shared" si="10"/>
        <v>2884352</v>
      </c>
      <c r="I7" s="15">
        <f t="shared" si="4"/>
        <v>65.39417383535769</v>
      </c>
      <c r="J7" s="14">
        <f t="shared" si="10"/>
        <v>9369829</v>
      </c>
      <c r="K7" s="15">
        <f t="shared" si="5"/>
        <v>172.36600263766724</v>
      </c>
      <c r="L7" s="14">
        <f t="shared" si="10"/>
        <v>6115735</v>
      </c>
      <c r="M7" s="15">
        <f t="shared" si="6"/>
        <v>75.89827485095023</v>
      </c>
      <c r="N7" s="14">
        <f t="shared" si="10"/>
        <v>12971908</v>
      </c>
      <c r="O7" s="15">
        <f t="shared" si="7"/>
        <v>2.437285541141506</v>
      </c>
      <c r="P7" s="14">
        <f t="shared" si="10"/>
        <v>76350522</v>
      </c>
      <c r="Q7" s="15">
        <f t="shared" si="8"/>
        <v>17.209216514476864</v>
      </c>
      <c r="R7" s="14">
        <f t="shared" si="10"/>
        <v>26907663</v>
      </c>
      <c r="S7" s="15">
        <f t="shared" si="9"/>
        <v>185.38186582769202</v>
      </c>
    </row>
    <row r="8" spans="1:19" ht="12.75">
      <c r="A8" s="14" t="s">
        <v>39</v>
      </c>
      <c r="B8" s="14">
        <f>B18+B19</f>
        <v>80133134</v>
      </c>
      <c r="C8" s="15">
        <f t="shared" si="0"/>
        <v>26.435604918719108</v>
      </c>
      <c r="D8" s="14">
        <f aca="true" t="shared" si="11" ref="D8:R8">D18+D19</f>
        <v>20626300</v>
      </c>
      <c r="E8" s="15">
        <f t="shared" si="2"/>
        <v>13.452706843976529</v>
      </c>
      <c r="F8" s="14">
        <f t="shared" si="11"/>
        <v>16668293</v>
      </c>
      <c r="G8" s="15">
        <f t="shared" si="3"/>
        <v>34.543837975517306</v>
      </c>
      <c r="H8" s="14">
        <f t="shared" si="11"/>
        <v>3740181</v>
      </c>
      <c r="I8" s="15">
        <f t="shared" si="4"/>
        <v>29.671447867666643</v>
      </c>
      <c r="J8" s="14">
        <f t="shared" si="11"/>
        <v>20430065</v>
      </c>
      <c r="K8" s="15">
        <f t="shared" si="5"/>
        <v>118.04095891184355</v>
      </c>
      <c r="L8" s="14">
        <f t="shared" si="11"/>
        <v>4632767</v>
      </c>
      <c r="M8" s="15">
        <f t="shared" si="6"/>
        <v>-24.24840186829546</v>
      </c>
      <c r="N8" s="14">
        <f t="shared" si="11"/>
        <v>19248146</v>
      </c>
      <c r="O8" s="15">
        <f t="shared" si="7"/>
        <v>48.38330644959862</v>
      </c>
      <c r="P8" s="14">
        <f t="shared" si="11"/>
        <v>99381280</v>
      </c>
      <c r="Q8" s="15">
        <f t="shared" si="8"/>
        <v>30.164506275412236</v>
      </c>
      <c r="R8" s="14">
        <f t="shared" si="11"/>
        <v>29866220</v>
      </c>
      <c r="S8" s="15">
        <f t="shared" si="9"/>
        <v>10.9952209524848</v>
      </c>
    </row>
    <row r="9" spans="1:19" ht="12.75">
      <c r="A9" s="14" t="s">
        <v>41</v>
      </c>
      <c r="B9" s="14">
        <f>B20+B21</f>
        <v>63851164</v>
      </c>
      <c r="C9" s="15">
        <f t="shared" si="0"/>
        <v>-20.318648712778412</v>
      </c>
      <c r="D9" s="14">
        <f>D20+D21</f>
        <v>19648082</v>
      </c>
      <c r="E9" s="15">
        <f t="shared" si="2"/>
        <v>-4.742576225498524</v>
      </c>
      <c r="F9" s="14">
        <f>F20+F21</f>
        <v>10881397</v>
      </c>
      <c r="G9" s="15">
        <f t="shared" si="3"/>
        <v>-34.71798821870962</v>
      </c>
      <c r="H9" s="14">
        <f>H20+H21</f>
        <v>3488673</v>
      </c>
      <c r="I9" s="15">
        <f t="shared" si="4"/>
        <v>-6.724487397802406</v>
      </c>
      <c r="J9" s="14">
        <f>J20+J21</f>
        <v>13156057</v>
      </c>
      <c r="K9" s="15">
        <f t="shared" si="5"/>
        <v>-35.60442906079838</v>
      </c>
      <c r="L9" s="14">
        <f>L20+L21</f>
        <v>3006148</v>
      </c>
      <c r="M9" s="15">
        <f t="shared" si="6"/>
        <v>-35.11117653877261</v>
      </c>
      <c r="N9" s="14">
        <f>N20+N21</f>
        <v>17538870</v>
      </c>
      <c r="O9" s="15">
        <f t="shared" si="7"/>
        <v>-8.880211112280634</v>
      </c>
      <c r="P9" s="14">
        <f>P20+P21</f>
        <v>81390034</v>
      </c>
      <c r="Q9" s="15">
        <f t="shared" si="8"/>
        <v>-18.103254455969974</v>
      </c>
      <c r="R9" s="14">
        <f>R20+R21</f>
        <v>18037416</v>
      </c>
      <c r="S9" s="15">
        <f t="shared" si="9"/>
        <v>-39.605962857033795</v>
      </c>
    </row>
    <row r="10" spans="1:19" ht="12.75">
      <c r="A10" s="14" t="s">
        <v>44</v>
      </c>
      <c r="B10" s="14">
        <f>B22+B23</f>
        <v>73926153</v>
      </c>
      <c r="C10" s="15">
        <f t="shared" si="0"/>
        <v>15.778865049351339</v>
      </c>
      <c r="D10" s="14">
        <f aca="true" t="shared" si="12" ref="D10:R10">D22+D23</f>
        <v>27054682</v>
      </c>
      <c r="E10" s="15">
        <f t="shared" si="2"/>
        <v>37.69630033099415</v>
      </c>
      <c r="F10" s="14">
        <f t="shared" si="12"/>
        <v>8788622</v>
      </c>
      <c r="G10" s="15">
        <f t="shared" si="3"/>
        <v>-19.2325948589138</v>
      </c>
      <c r="H10" s="14">
        <f t="shared" si="12"/>
        <v>3495457</v>
      </c>
      <c r="I10" s="15">
        <f t="shared" si="4"/>
        <v>0.19445789272884895</v>
      </c>
      <c r="J10" s="14">
        <f t="shared" si="12"/>
        <v>13559585</v>
      </c>
      <c r="K10" s="15">
        <f t="shared" si="5"/>
        <v>3.0672411954432874</v>
      </c>
      <c r="L10" s="14">
        <f t="shared" si="12"/>
        <v>3677816</v>
      </c>
      <c r="M10" s="15">
        <f t="shared" si="6"/>
        <v>22.343144781960177</v>
      </c>
      <c r="N10" s="14">
        <f t="shared" si="12"/>
        <v>17835311</v>
      </c>
      <c r="O10" s="15">
        <f t="shared" si="7"/>
        <v>1.6901944081916298</v>
      </c>
      <c r="P10" s="14">
        <f t="shared" si="12"/>
        <v>91761464</v>
      </c>
      <c r="Q10" s="15">
        <f t="shared" si="8"/>
        <v>12.742874637452545</v>
      </c>
      <c r="R10" s="14">
        <f t="shared" si="12"/>
        <v>16022863</v>
      </c>
      <c r="S10" s="15">
        <f t="shared" si="9"/>
        <v>-11.168745013143791</v>
      </c>
    </row>
    <row r="11" spans="1:19" ht="12.75">
      <c r="A11" s="14" t="s">
        <v>49</v>
      </c>
      <c r="B11" s="14">
        <f>B24+B25</f>
        <v>79374235</v>
      </c>
      <c r="C11" s="15">
        <f t="shared" si="0"/>
        <v>7.369627363133574</v>
      </c>
      <c r="D11" s="14">
        <f aca="true" t="shared" si="13" ref="D11:R11">D24+D25</f>
        <v>25003469</v>
      </c>
      <c r="E11" s="15">
        <f t="shared" si="2"/>
        <v>-7.581730215864297</v>
      </c>
      <c r="F11" s="14">
        <f t="shared" si="13"/>
        <v>12749914</v>
      </c>
      <c r="G11" s="15">
        <f t="shared" si="3"/>
        <v>45.07295910553441</v>
      </c>
      <c r="H11" s="14">
        <f t="shared" si="13"/>
        <v>6433538</v>
      </c>
      <c r="I11" s="15">
        <f t="shared" si="4"/>
        <v>84.05427387606258</v>
      </c>
      <c r="J11" s="14">
        <f t="shared" si="13"/>
        <v>15727219</v>
      </c>
      <c r="K11" s="15">
        <f t="shared" si="5"/>
        <v>15.985990721692446</v>
      </c>
      <c r="L11" s="14">
        <f t="shared" si="13"/>
        <v>2462311</v>
      </c>
      <c r="M11" s="15">
        <f t="shared" si="6"/>
        <v>-33.049641417623945</v>
      </c>
      <c r="N11" s="14">
        <f t="shared" si="13"/>
        <v>15836757</v>
      </c>
      <c r="O11" s="15">
        <f t="shared" si="7"/>
        <v>-11.205602189947797</v>
      </c>
      <c r="P11" s="14">
        <f t="shared" si="13"/>
        <v>95210992</v>
      </c>
      <c r="Q11" s="15">
        <f t="shared" si="8"/>
        <v>3.759233832625</v>
      </c>
      <c r="R11" s="14">
        <f t="shared" si="13"/>
        <v>10789453</v>
      </c>
      <c r="S11" s="15">
        <f t="shared" si="9"/>
        <v>-32.66214034283385</v>
      </c>
    </row>
    <row r="12" spans="1:19" ht="12.75">
      <c r="A12" s="14" t="s">
        <v>53</v>
      </c>
      <c r="B12" s="14">
        <f>B26+B27</f>
        <v>73908055</v>
      </c>
      <c r="C12" s="15">
        <f t="shared" si="0"/>
        <v>-6.886592355819246</v>
      </c>
      <c r="D12" s="14">
        <f aca="true" t="shared" si="14" ref="C12:R12">D26+D27</f>
        <v>24021930</v>
      </c>
      <c r="E12" s="15">
        <f t="shared" si="2"/>
        <v>-3.925611282178494</v>
      </c>
      <c r="F12" s="14">
        <f t="shared" si="14"/>
        <v>9181609</v>
      </c>
      <c r="G12" s="15">
        <f t="shared" si="3"/>
        <v>-27.98689465670121</v>
      </c>
      <c r="H12" s="14">
        <f t="shared" si="14"/>
        <v>4100495</v>
      </c>
      <c r="I12" s="15">
        <f t="shared" si="4"/>
        <v>-36.26376342224139</v>
      </c>
      <c r="J12" s="14">
        <f t="shared" si="14"/>
        <v>12540696</v>
      </c>
      <c r="K12" s="15">
        <f t="shared" si="5"/>
        <v>-20.261198117734608</v>
      </c>
      <c r="L12" s="14">
        <f t="shared" si="14"/>
        <v>6433274</v>
      </c>
      <c r="M12" s="15">
        <f t="shared" si="6"/>
        <v>161.2697583692718</v>
      </c>
      <c r="N12" s="14">
        <f t="shared" si="14"/>
        <v>26730799</v>
      </c>
      <c r="O12" s="15">
        <f t="shared" si="7"/>
        <v>68.78960130536825</v>
      </c>
      <c r="P12" s="14">
        <f t="shared" si="14"/>
        <v>100638854</v>
      </c>
      <c r="Q12" s="15">
        <f t="shared" si="8"/>
        <v>5.700877478516347</v>
      </c>
      <c r="R12" s="14">
        <f t="shared" si="14"/>
        <v>17970937</v>
      </c>
      <c r="S12" s="15">
        <f>R12/R11*100-100</f>
        <v>66.56022321057424</v>
      </c>
    </row>
    <row r="13" spans="1:19" ht="12.75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</row>
    <row r="14" spans="1:19" ht="12.75">
      <c r="A14" s="16" t="s">
        <v>33</v>
      </c>
      <c r="B14" s="17">
        <v>24231162</v>
      </c>
      <c r="C14" s="15"/>
      <c r="D14" s="17">
        <v>11577132</v>
      </c>
      <c r="E14" s="18"/>
      <c r="F14" s="17">
        <v>4264972</v>
      </c>
      <c r="G14" s="18"/>
      <c r="H14" s="17">
        <v>565509</v>
      </c>
      <c r="I14" s="18"/>
      <c r="J14" s="17">
        <v>1271667</v>
      </c>
      <c r="K14" s="18"/>
      <c r="L14" s="17">
        <v>2127438</v>
      </c>
      <c r="M14" s="18"/>
      <c r="N14" s="17">
        <v>7203607</v>
      </c>
      <c r="O14" s="18"/>
      <c r="P14" s="17">
        <f aca="true" t="shared" si="15" ref="P14:P19">B14+N14</f>
        <v>31434769</v>
      </c>
      <c r="Q14" s="18"/>
      <c r="R14" s="17">
        <v>5116641</v>
      </c>
      <c r="S14" s="18"/>
    </row>
    <row r="15" spans="1:19" ht="12.75">
      <c r="A15" s="16" t="s">
        <v>15</v>
      </c>
      <c r="B15" s="17">
        <v>28245944</v>
      </c>
      <c r="C15" s="15"/>
      <c r="D15" s="17">
        <v>12806440</v>
      </c>
      <c r="E15" s="18"/>
      <c r="F15" s="17">
        <v>3953052</v>
      </c>
      <c r="G15" s="18"/>
      <c r="H15" s="17">
        <v>1178417</v>
      </c>
      <c r="I15" s="18"/>
      <c r="J15" s="17">
        <v>2168494</v>
      </c>
      <c r="K15" s="18"/>
      <c r="L15" s="17">
        <v>1349421</v>
      </c>
      <c r="M15" s="18"/>
      <c r="N15" s="17">
        <v>5459661</v>
      </c>
      <c r="O15" s="18"/>
      <c r="P15" s="17">
        <f t="shared" si="15"/>
        <v>33705605</v>
      </c>
      <c r="Q15" s="18"/>
      <c r="R15" s="17">
        <v>4312011</v>
      </c>
      <c r="S15" s="18"/>
    </row>
    <row r="16" spans="1:19" ht="12.75">
      <c r="A16" s="16" t="s">
        <v>38</v>
      </c>
      <c r="B16" s="17">
        <v>31019195</v>
      </c>
      <c r="C16" s="15">
        <f aca="true" t="shared" si="16" ref="C16:C21">B16/B14*100-100</f>
        <v>28.013650356511988</v>
      </c>
      <c r="D16" s="17">
        <v>8730441</v>
      </c>
      <c r="E16" s="15">
        <f aca="true" t="shared" si="17" ref="E16:E21">D16/D14*100-100</f>
        <v>-24.588913730965487</v>
      </c>
      <c r="F16" s="17">
        <v>6289918</v>
      </c>
      <c r="G16" s="15">
        <f aca="true" t="shared" si="18" ref="G16:G21">F16/F14*100-100</f>
        <v>47.47852975353649</v>
      </c>
      <c r="H16" s="17">
        <v>1345278</v>
      </c>
      <c r="I16" s="15">
        <f aca="true" t="shared" si="19" ref="I16:I21">H16/H14*100-100</f>
        <v>137.8879911725543</v>
      </c>
      <c r="J16" s="17">
        <v>2785278</v>
      </c>
      <c r="K16" s="15">
        <f aca="true" t="shared" si="20" ref="K16:K21">J16/J14*100-100</f>
        <v>119.02573551094747</v>
      </c>
      <c r="L16" s="17">
        <v>3736779</v>
      </c>
      <c r="M16" s="15">
        <f aca="true" t="shared" si="21" ref="M16:M21">L16/L14*100-100</f>
        <v>75.64690486867303</v>
      </c>
      <c r="N16" s="17">
        <v>6050405</v>
      </c>
      <c r="O16" s="15">
        <f aca="true" t="shared" si="22" ref="O16:O21">N16/N14*100-100</f>
        <v>-16.008674543183716</v>
      </c>
      <c r="P16" s="17">
        <f t="shared" si="15"/>
        <v>37069600</v>
      </c>
      <c r="Q16" s="15">
        <f aca="true" t="shared" si="23" ref="Q16:Q21">P16/P14*100-100</f>
        <v>17.925472905495184</v>
      </c>
      <c r="R16" s="17">
        <v>13964597</v>
      </c>
      <c r="S16" s="15">
        <f aca="true" t="shared" si="24" ref="S16:S21">R16/R14*100-100</f>
        <v>172.92508894018556</v>
      </c>
    </row>
    <row r="17" spans="1:19" ht="12.75">
      <c r="A17" s="16" t="s">
        <v>15</v>
      </c>
      <c r="B17" s="17">
        <v>32359419</v>
      </c>
      <c r="C17" s="15">
        <f t="shared" si="16"/>
        <v>14.563064346512917</v>
      </c>
      <c r="D17" s="17">
        <v>9450086</v>
      </c>
      <c r="E17" s="15">
        <f t="shared" si="17"/>
        <v>-26.20832955919053</v>
      </c>
      <c r="F17" s="17">
        <v>6098827</v>
      </c>
      <c r="G17" s="15">
        <f t="shared" si="18"/>
        <v>54.28147669193322</v>
      </c>
      <c r="H17" s="17">
        <v>1539074</v>
      </c>
      <c r="I17" s="15">
        <f t="shared" si="19"/>
        <v>30.605210209968106</v>
      </c>
      <c r="J17" s="17">
        <v>6584551</v>
      </c>
      <c r="K17" s="15">
        <f t="shared" si="20"/>
        <v>203.646263259202</v>
      </c>
      <c r="L17" s="17">
        <v>2378956</v>
      </c>
      <c r="M17" s="15">
        <f t="shared" si="21"/>
        <v>76.29457374681436</v>
      </c>
      <c r="N17" s="17">
        <v>6921503</v>
      </c>
      <c r="O17" s="15">
        <f t="shared" si="22"/>
        <v>26.77532542771428</v>
      </c>
      <c r="P17" s="17">
        <f t="shared" si="15"/>
        <v>39280922</v>
      </c>
      <c r="Q17" s="15">
        <f t="shared" si="23"/>
        <v>16.541216216116</v>
      </c>
      <c r="R17" s="17">
        <v>12943066</v>
      </c>
      <c r="S17" s="15">
        <f t="shared" si="24"/>
        <v>200.1631025523822</v>
      </c>
    </row>
    <row r="18" spans="1:19" ht="12.75">
      <c r="A18" s="16" t="s">
        <v>40</v>
      </c>
      <c r="B18" s="17">
        <v>45993302</v>
      </c>
      <c r="C18" s="15">
        <f t="shared" si="16"/>
        <v>48.273680216395036</v>
      </c>
      <c r="D18" s="17">
        <v>11917287</v>
      </c>
      <c r="E18" s="15">
        <f t="shared" si="17"/>
        <v>36.502692132046946</v>
      </c>
      <c r="F18" s="17">
        <v>10090360</v>
      </c>
      <c r="G18" s="15">
        <f t="shared" si="18"/>
        <v>60.421169242587894</v>
      </c>
      <c r="H18" s="17">
        <v>2171018</v>
      </c>
      <c r="I18" s="15">
        <f t="shared" si="19"/>
        <v>61.38062170049611</v>
      </c>
      <c r="J18" s="17">
        <v>11461472</v>
      </c>
      <c r="K18" s="15">
        <f t="shared" si="20"/>
        <v>311.50190393921184</v>
      </c>
      <c r="L18" s="17">
        <v>2492926</v>
      </c>
      <c r="M18" s="15">
        <f t="shared" si="21"/>
        <v>-33.28676916670747</v>
      </c>
      <c r="N18" s="17">
        <v>10333197</v>
      </c>
      <c r="O18" s="15">
        <f t="shared" si="22"/>
        <v>70.78521189903816</v>
      </c>
      <c r="P18" s="17">
        <f t="shared" si="15"/>
        <v>56326499</v>
      </c>
      <c r="Q18" s="15">
        <f t="shared" si="23"/>
        <v>51.94795465826445</v>
      </c>
      <c r="R18" s="17">
        <v>20062874</v>
      </c>
      <c r="S18" s="15">
        <f t="shared" si="24"/>
        <v>43.66955236875077</v>
      </c>
    </row>
    <row r="19" spans="1:19" ht="12.75">
      <c r="A19" s="16" t="s">
        <v>15</v>
      </c>
      <c r="B19" s="17">
        <v>34139832</v>
      </c>
      <c r="C19" s="15">
        <f t="shared" si="16"/>
        <v>5.501993098207365</v>
      </c>
      <c r="D19" s="17">
        <v>8709013</v>
      </c>
      <c r="E19" s="15">
        <f t="shared" si="17"/>
        <v>-7.841970961957372</v>
      </c>
      <c r="F19" s="17">
        <v>6577933</v>
      </c>
      <c r="G19" s="15">
        <f t="shared" si="18"/>
        <v>7.855707335197408</v>
      </c>
      <c r="H19" s="17">
        <v>1569163</v>
      </c>
      <c r="I19" s="15">
        <f t="shared" si="19"/>
        <v>1.9550067118280197</v>
      </c>
      <c r="J19" s="17">
        <v>8968593</v>
      </c>
      <c r="K19" s="15">
        <f t="shared" si="20"/>
        <v>36.20659935658483</v>
      </c>
      <c r="L19" s="17">
        <v>2139841</v>
      </c>
      <c r="M19" s="15">
        <f t="shared" si="21"/>
        <v>-10.05125777862223</v>
      </c>
      <c r="N19" s="17">
        <v>8914949</v>
      </c>
      <c r="O19" s="15">
        <f t="shared" si="22"/>
        <v>28.80076769453109</v>
      </c>
      <c r="P19" s="17">
        <f t="shared" si="15"/>
        <v>43054781</v>
      </c>
      <c r="Q19" s="15">
        <f t="shared" si="23"/>
        <v>9.607358503448566</v>
      </c>
      <c r="R19" s="17">
        <v>9803346</v>
      </c>
      <c r="S19" s="15">
        <f t="shared" si="24"/>
        <v>-24.257930848842165</v>
      </c>
    </row>
    <row r="20" spans="1:19" ht="12.75">
      <c r="A20" s="16" t="s">
        <v>42</v>
      </c>
      <c r="B20" s="17">
        <v>35891279</v>
      </c>
      <c r="C20" s="15">
        <f t="shared" si="16"/>
        <v>-21.964117731751458</v>
      </c>
      <c r="D20" s="17">
        <v>12033350</v>
      </c>
      <c r="E20" s="15">
        <f t="shared" si="17"/>
        <v>0.9739045472346248</v>
      </c>
      <c r="F20" s="17">
        <v>6918784</v>
      </c>
      <c r="G20" s="15">
        <f t="shared" si="18"/>
        <v>-31.431742772309406</v>
      </c>
      <c r="H20" s="17">
        <v>1872162</v>
      </c>
      <c r="I20" s="15">
        <f t="shared" si="19"/>
        <v>-13.76570806874932</v>
      </c>
      <c r="J20" s="17">
        <v>7133229</v>
      </c>
      <c r="K20" s="15">
        <f t="shared" si="20"/>
        <v>-37.76341293683744</v>
      </c>
      <c r="L20" s="17">
        <v>1270273</v>
      </c>
      <c r="M20" s="15">
        <f t="shared" si="21"/>
        <v>-49.04489744180132</v>
      </c>
      <c r="N20" s="17">
        <v>10655586</v>
      </c>
      <c r="O20" s="15">
        <f t="shared" si="22"/>
        <v>3.1199347113966667</v>
      </c>
      <c r="P20" s="17">
        <f aca="true" t="shared" si="25" ref="P20:P25">B20+N20</f>
        <v>46546865</v>
      </c>
      <c r="Q20" s="15">
        <f t="shared" si="23"/>
        <v>-17.36240343998658</v>
      </c>
      <c r="R20" s="17">
        <v>11321049</v>
      </c>
      <c r="S20" s="15">
        <f t="shared" si="24"/>
        <v>-43.57214724071935</v>
      </c>
    </row>
    <row r="21" spans="1:19" ht="12.75">
      <c r="A21" s="16" t="s">
        <v>15</v>
      </c>
      <c r="B21" s="17">
        <v>27959885</v>
      </c>
      <c r="C21" s="15">
        <f t="shared" si="16"/>
        <v>-18.10186705078104</v>
      </c>
      <c r="D21" s="17">
        <v>7614732</v>
      </c>
      <c r="E21" s="15">
        <f t="shared" si="17"/>
        <v>-12.564925554709816</v>
      </c>
      <c r="F21" s="17">
        <v>3962613</v>
      </c>
      <c r="G21" s="15">
        <f t="shared" si="18"/>
        <v>-39.758994200761855</v>
      </c>
      <c r="H21" s="17">
        <v>1616511</v>
      </c>
      <c r="I21" s="15">
        <f t="shared" si="19"/>
        <v>3.017404820276795</v>
      </c>
      <c r="J21" s="17">
        <v>6022828</v>
      </c>
      <c r="K21" s="15">
        <f t="shared" si="20"/>
        <v>-32.845341515664714</v>
      </c>
      <c r="L21" s="17">
        <v>1735875</v>
      </c>
      <c r="M21" s="15">
        <f t="shared" si="21"/>
        <v>-18.878318529273912</v>
      </c>
      <c r="N21" s="17">
        <v>6883284</v>
      </c>
      <c r="O21" s="15">
        <f t="shared" si="22"/>
        <v>-22.789418088650876</v>
      </c>
      <c r="P21" s="17">
        <f t="shared" si="25"/>
        <v>34843169</v>
      </c>
      <c r="Q21" s="15">
        <f t="shared" si="23"/>
        <v>-19.072474204432723</v>
      </c>
      <c r="R21" s="17">
        <v>6716367</v>
      </c>
      <c r="S21" s="15">
        <f t="shared" si="24"/>
        <v>-31.489034458234983</v>
      </c>
    </row>
    <row r="22" spans="1:19" ht="12.75">
      <c r="A22" s="16" t="s">
        <v>45</v>
      </c>
      <c r="B22" s="17">
        <v>33343599</v>
      </c>
      <c r="C22" s="15">
        <f>B22/B20*100-100</f>
        <v>-7.098326030677256</v>
      </c>
      <c r="D22" s="17">
        <v>11943009</v>
      </c>
      <c r="E22" s="15">
        <f>D22/D20*100-100</f>
        <v>-0.7507551928598417</v>
      </c>
      <c r="F22" s="17">
        <v>4105687</v>
      </c>
      <c r="G22" s="15">
        <f>F22/F20*100-100</f>
        <v>-40.658835425415795</v>
      </c>
      <c r="H22" s="17">
        <v>1332484</v>
      </c>
      <c r="I22" s="15">
        <f>H22/H20*100-100</f>
        <v>-28.826458394091972</v>
      </c>
      <c r="J22" s="17">
        <v>6114352</v>
      </c>
      <c r="K22" s="15">
        <f>J22/J20*100-100</f>
        <v>-14.283531343238806</v>
      </c>
      <c r="L22" s="17">
        <v>1212582</v>
      </c>
      <c r="M22" s="15">
        <f>L22/L20*100-100</f>
        <v>-4.541622155237505</v>
      </c>
      <c r="N22" s="17">
        <v>9762158</v>
      </c>
      <c r="O22" s="15">
        <f>N22/N20*100-100</f>
        <v>-8.384597524716142</v>
      </c>
      <c r="P22" s="17">
        <f t="shared" si="25"/>
        <v>43105757</v>
      </c>
      <c r="Q22" s="15">
        <f>P22/P20*100-100</f>
        <v>-7.392781447257519</v>
      </c>
      <c r="R22" s="17">
        <v>7559525</v>
      </c>
      <c r="S22" s="15">
        <f>R22/R20*100-100</f>
        <v>-33.22593162524073</v>
      </c>
    </row>
    <row r="23" spans="1:19" ht="12.75">
      <c r="A23" s="16" t="s">
        <v>15</v>
      </c>
      <c r="B23" s="17">
        <v>40582554</v>
      </c>
      <c r="C23" s="15">
        <f>B23/B21*100-100</f>
        <v>45.14563990517129</v>
      </c>
      <c r="D23" s="17">
        <v>15111673</v>
      </c>
      <c r="E23" s="15">
        <f>D23/D21*100-100</f>
        <v>98.45311693175807</v>
      </c>
      <c r="F23" s="17">
        <v>4682935</v>
      </c>
      <c r="G23" s="15">
        <f>F23/F21*100-100</f>
        <v>18.177954799017712</v>
      </c>
      <c r="H23" s="17">
        <v>2162973</v>
      </c>
      <c r="I23" s="15">
        <f>H23/H21*100-100</f>
        <v>33.8050282367395</v>
      </c>
      <c r="J23" s="17">
        <v>7445233</v>
      </c>
      <c r="K23" s="15">
        <f>J23/J21*100-100</f>
        <v>23.61689558459912</v>
      </c>
      <c r="L23" s="17">
        <v>2465234</v>
      </c>
      <c r="M23" s="15">
        <f>L23/L21*100-100</f>
        <v>42.016792683804994</v>
      </c>
      <c r="N23" s="17">
        <v>8073153</v>
      </c>
      <c r="O23" s="15">
        <f>N23/N21*100-100</f>
        <v>17.28635633805027</v>
      </c>
      <c r="P23" s="17">
        <f t="shared" si="25"/>
        <v>48655707</v>
      </c>
      <c r="Q23" s="15">
        <f>P23/P21*100-100</f>
        <v>39.642025672234325</v>
      </c>
      <c r="R23" s="17">
        <v>8463338</v>
      </c>
      <c r="S23" s="15">
        <f>R23/R21*100-100</f>
        <v>26.01065427187048</v>
      </c>
    </row>
    <row r="24" spans="1:19" ht="12.75">
      <c r="A24" s="16" t="s">
        <v>48</v>
      </c>
      <c r="B24" s="17">
        <v>40951464</v>
      </c>
      <c r="C24" s="15">
        <f>B24/B22*100-100</f>
        <v>22.81656818149716</v>
      </c>
      <c r="D24" s="17">
        <v>14945532</v>
      </c>
      <c r="E24" s="15">
        <f>D24/D22*100-100</f>
        <v>25.140423154667317</v>
      </c>
      <c r="F24" s="17">
        <v>6114844</v>
      </c>
      <c r="G24" s="15">
        <f>F24/F22*100-100</f>
        <v>48.9359515228511</v>
      </c>
      <c r="H24" s="17">
        <v>2741729</v>
      </c>
      <c r="I24" s="15">
        <f>H24/H22*100-100</f>
        <v>105.76074459430654</v>
      </c>
      <c r="J24" s="17">
        <v>6790225</v>
      </c>
      <c r="K24" s="15">
        <f>J24/J22*100-100</f>
        <v>11.053877827118882</v>
      </c>
      <c r="L24" s="17">
        <v>1173344</v>
      </c>
      <c r="M24" s="15">
        <f>L24/L22*100-100</f>
        <v>-3.2359048707633775</v>
      </c>
      <c r="N24" s="17">
        <v>8325665</v>
      </c>
      <c r="O24" s="15">
        <f>N24/N22*100-100</f>
        <v>-14.714912419979271</v>
      </c>
      <c r="P24" s="17">
        <f t="shared" si="25"/>
        <v>49277129</v>
      </c>
      <c r="Q24" s="15">
        <f>P24/P22*100-100</f>
        <v>14.316816196964126</v>
      </c>
      <c r="R24" s="17">
        <v>7676689</v>
      </c>
      <c r="S24" s="15">
        <f>R24/R22*100-100</f>
        <v>1.549885740175469</v>
      </c>
    </row>
    <row r="25" spans="1:19" ht="12.75">
      <c r="A25" s="16" t="s">
        <v>15</v>
      </c>
      <c r="B25" s="17">
        <v>38422771</v>
      </c>
      <c r="C25" s="15">
        <f>B25/B23*100-100</f>
        <v>-5.321949426839922</v>
      </c>
      <c r="D25" s="17">
        <v>10057937</v>
      </c>
      <c r="E25" s="15">
        <f>D25/D23*100-100</f>
        <v>-33.44259765282111</v>
      </c>
      <c r="F25" s="17">
        <v>6635070</v>
      </c>
      <c r="G25" s="15">
        <f>F25/F23*100-100</f>
        <v>41.68614341219771</v>
      </c>
      <c r="H25" s="17">
        <v>3691809</v>
      </c>
      <c r="I25" s="15">
        <f>H25/H23*100-100</f>
        <v>70.68215830710784</v>
      </c>
      <c r="J25" s="17">
        <v>8936994</v>
      </c>
      <c r="K25" s="15">
        <f>J25/J23*100-100</f>
        <v>20.036458227700862</v>
      </c>
      <c r="L25" s="17">
        <v>1288967</v>
      </c>
      <c r="M25" s="15">
        <f>L25/L23*100-100</f>
        <v>-47.71421293069948</v>
      </c>
      <c r="N25" s="17">
        <v>7511092</v>
      </c>
      <c r="O25" s="15">
        <f>N25/N23*100-100</f>
        <v>-6.962100185639983</v>
      </c>
      <c r="P25" s="17">
        <f t="shared" si="25"/>
        <v>45933863</v>
      </c>
      <c r="Q25" s="15">
        <f>P25/P23*100-100</f>
        <v>-5.594089918372774</v>
      </c>
      <c r="R25" s="17">
        <v>3112764</v>
      </c>
      <c r="S25" s="15">
        <f>R25/R23*100-100</f>
        <v>-63.22061106386157</v>
      </c>
    </row>
    <row r="26" spans="1:19" ht="12.75">
      <c r="A26" s="16" t="s">
        <v>54</v>
      </c>
      <c r="B26" s="17">
        <v>41930373</v>
      </c>
      <c r="C26" s="15">
        <f>B26/B24*100-100</f>
        <v>2.3904127090548</v>
      </c>
      <c r="D26" s="17">
        <v>12871167</v>
      </c>
      <c r="E26" s="15">
        <f>D26/D24*100-100</f>
        <v>-13.879499237631691</v>
      </c>
      <c r="F26" s="17">
        <v>4787273</v>
      </c>
      <c r="G26" s="15">
        <f>F26/F24*100-100</f>
        <v>-21.710627450185157</v>
      </c>
      <c r="H26" s="17">
        <v>1800452</v>
      </c>
      <c r="I26" s="15">
        <f>H26/H24*100-100</f>
        <v>-34.33151124709991</v>
      </c>
      <c r="J26" s="17">
        <v>8020424</v>
      </c>
      <c r="K26" s="15">
        <f>J26/J24*100-100</f>
        <v>18.117205247248805</v>
      </c>
      <c r="L26" s="17">
        <v>3657605</v>
      </c>
      <c r="M26" s="15">
        <f>L26/L24*100-100</f>
        <v>211.72486500122727</v>
      </c>
      <c r="N26" s="17">
        <v>11153953</v>
      </c>
      <c r="O26" s="15">
        <f>N26/N24*100-100</f>
        <v>33.97071585272769</v>
      </c>
      <c r="P26" s="17">
        <f>B26+N26</f>
        <v>53084326</v>
      </c>
      <c r="Q26" s="15">
        <f>P26/P24*100-100</f>
        <v>7.726093376909191</v>
      </c>
      <c r="R26" s="17">
        <v>9511976</v>
      </c>
      <c r="S26" s="15">
        <f>R26/R24*100-100</f>
        <v>23.90727304440756</v>
      </c>
    </row>
    <row r="27" spans="1:19" ht="12.75">
      <c r="A27" s="16" t="s">
        <v>15</v>
      </c>
      <c r="B27" s="17">
        <v>31977682</v>
      </c>
      <c r="C27" s="15">
        <f>B27/B25*100-100</f>
        <v>-16.774138960461755</v>
      </c>
      <c r="D27" s="17">
        <v>11150763</v>
      </c>
      <c r="E27" s="15">
        <f>D27/D25*100-100</f>
        <v>10.865309655449224</v>
      </c>
      <c r="F27" s="17">
        <v>4394336</v>
      </c>
      <c r="G27" s="15">
        <f>F27/F25*100-100</f>
        <v>-33.771067976675454</v>
      </c>
      <c r="H27" s="17">
        <v>2300043</v>
      </c>
      <c r="I27" s="15">
        <f>H27/H25*100-100</f>
        <v>-37.69875418798752</v>
      </c>
      <c r="J27" s="17">
        <v>4520272</v>
      </c>
      <c r="K27" s="15">
        <f>J27/J25*100-100</f>
        <v>-49.42066650151047</v>
      </c>
      <c r="L27" s="17">
        <v>2775669</v>
      </c>
      <c r="M27" s="15">
        <f>L27/L25*100-100</f>
        <v>115.34057892870803</v>
      </c>
      <c r="N27" s="17">
        <v>15576846</v>
      </c>
      <c r="O27" s="15">
        <f>N27/N25*100-100</f>
        <v>107.38457204358568</v>
      </c>
      <c r="P27" s="17">
        <f>B27+N27</f>
        <v>47554528</v>
      </c>
      <c r="Q27" s="15">
        <f>P27/P25*100-100</f>
        <v>3.528257573285316</v>
      </c>
      <c r="R27" s="17">
        <v>8458961</v>
      </c>
      <c r="S27" s="15">
        <f>R27/R25*100-100</f>
        <v>171.75079768334507</v>
      </c>
    </row>
    <row r="28" spans="1:19" ht="12.75">
      <c r="A28" s="14"/>
      <c r="B28" s="17"/>
      <c r="C28" s="17"/>
      <c r="D28" s="17"/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4"/>
    </row>
    <row r="29" spans="1:19" ht="22.5" customHeight="1">
      <c r="A29" s="9" t="s">
        <v>1</v>
      </c>
      <c r="B29" s="19" t="s">
        <v>17</v>
      </c>
      <c r="C29" s="20" t="s">
        <v>3</v>
      </c>
      <c r="D29" s="19" t="s">
        <v>18</v>
      </c>
      <c r="E29" s="20" t="s">
        <v>3</v>
      </c>
      <c r="F29" s="19" t="s">
        <v>19</v>
      </c>
      <c r="G29" s="20" t="s">
        <v>3</v>
      </c>
      <c r="H29" s="19" t="s">
        <v>50</v>
      </c>
      <c r="I29" s="20" t="s">
        <v>3</v>
      </c>
      <c r="J29" s="19" t="s">
        <v>21</v>
      </c>
      <c r="K29" s="20" t="s">
        <v>3</v>
      </c>
      <c r="L29" s="19" t="s">
        <v>22</v>
      </c>
      <c r="M29" s="20" t="s">
        <v>3</v>
      </c>
      <c r="N29" s="19" t="s">
        <v>23</v>
      </c>
      <c r="O29" s="20" t="s">
        <v>3</v>
      </c>
      <c r="P29" s="19" t="s">
        <v>51</v>
      </c>
      <c r="Q29" s="21" t="s">
        <v>3</v>
      </c>
      <c r="R29" s="19" t="s">
        <v>25</v>
      </c>
      <c r="S29" s="22" t="s">
        <v>3</v>
      </c>
    </row>
    <row r="30" spans="1:19" ht="12.75">
      <c r="A30" s="14" t="s">
        <v>34</v>
      </c>
      <c r="B30" s="14">
        <v>3125842</v>
      </c>
      <c r="C30" s="15"/>
      <c r="D30" s="14">
        <v>3516974</v>
      </c>
      <c r="E30" s="15"/>
      <c r="F30" s="14">
        <v>824373</v>
      </c>
      <c r="G30" s="15"/>
      <c r="H30" s="14">
        <v>451561</v>
      </c>
      <c r="I30" s="15"/>
      <c r="J30" s="14">
        <v>3972162</v>
      </c>
      <c r="K30" s="15"/>
      <c r="L30" s="14">
        <v>623773</v>
      </c>
      <c r="M30" s="15"/>
      <c r="N30" s="14">
        <v>64696300</v>
      </c>
      <c r="O30" s="15"/>
      <c r="P30" s="14">
        <f>710752+247883</f>
        <v>958635</v>
      </c>
      <c r="Q30" s="15"/>
      <c r="R30" s="17">
        <f>P5+R5+B30+D30+F30+H30+J30+L30+N30+P30</f>
        <v>229380206</v>
      </c>
      <c r="S30" s="15"/>
    </row>
    <row r="31" spans="1:19" ht="12.75">
      <c r="A31" s="14" t="s">
        <v>32</v>
      </c>
      <c r="B31" s="14">
        <f>B39+B40</f>
        <v>1344162</v>
      </c>
      <c r="C31" s="15">
        <f aca="true" t="shared" si="26" ref="C31:C37">B31/B30*100-100</f>
        <v>-56.99840235047069</v>
      </c>
      <c r="D31" s="14">
        <f aca="true" t="shared" si="27" ref="D31:R31">D39+D40</f>
        <v>0</v>
      </c>
      <c r="E31" s="15">
        <f aca="true" t="shared" si="28" ref="E31:E37">D31/D30*100-100</f>
        <v>-100</v>
      </c>
      <c r="F31" s="14">
        <f t="shared" si="27"/>
        <v>858412</v>
      </c>
      <c r="G31" s="15">
        <f aca="true" t="shared" si="29" ref="G31:G37">F31/F30*100-100</f>
        <v>4.129077492833957</v>
      </c>
      <c r="H31" s="14">
        <f t="shared" si="27"/>
        <v>0</v>
      </c>
      <c r="I31" s="15">
        <f aca="true" t="shared" si="30" ref="I31:I37">H31/H30*100-100</f>
        <v>-100</v>
      </c>
      <c r="J31" s="14">
        <f t="shared" si="27"/>
        <v>2804207</v>
      </c>
      <c r="K31" s="15">
        <f aca="true" t="shared" si="31" ref="K31:K37">J31/J30*100-100</f>
        <v>-29.403508718929388</v>
      </c>
      <c r="L31" s="14">
        <f t="shared" si="27"/>
        <v>187621</v>
      </c>
      <c r="M31" s="15">
        <f aca="true" t="shared" si="32" ref="M31:M37">L31/L30*100-100</f>
        <v>-69.92159006561681</v>
      </c>
      <c r="N31" s="14">
        <f t="shared" si="27"/>
        <v>13672561</v>
      </c>
      <c r="O31" s="15">
        <f aca="true" t="shared" si="33" ref="O31:O37">N31/N30*100-100</f>
        <v>-78.86654878254244</v>
      </c>
      <c r="P31" s="14">
        <f t="shared" si="27"/>
        <v>258021</v>
      </c>
      <c r="Q31" s="15">
        <f aca="true" t="shared" si="34" ref="Q31:Q37">P31/P30*100-100</f>
        <v>-73.08454208327466</v>
      </c>
      <c r="R31" s="14">
        <f t="shared" si="27"/>
        <v>93694010</v>
      </c>
      <c r="S31" s="15">
        <f aca="true" t="shared" si="35" ref="S31:S36">R31/R30*100-100</f>
        <v>-59.15340227743975</v>
      </c>
    </row>
    <row r="32" spans="1:19" ht="12.75">
      <c r="A32" s="14" t="s">
        <v>37</v>
      </c>
      <c r="B32" s="14">
        <f>SUM(B41:B42)</f>
        <v>4306686</v>
      </c>
      <c r="C32" s="15">
        <f t="shared" si="26"/>
        <v>220.3993268668509</v>
      </c>
      <c r="D32" s="14">
        <f aca="true" t="shared" si="36" ref="D32:R32">SUM(D41:D42)</f>
        <v>1070</v>
      </c>
      <c r="E32" s="15" t="e">
        <f t="shared" si="28"/>
        <v>#DIV/0!</v>
      </c>
      <c r="F32" s="14">
        <f t="shared" si="36"/>
        <v>1011133</v>
      </c>
      <c r="G32" s="15">
        <f t="shared" si="29"/>
        <v>17.791107300457128</v>
      </c>
      <c r="H32" s="14">
        <f t="shared" si="36"/>
        <v>0</v>
      </c>
      <c r="I32" s="15" t="e">
        <f t="shared" si="30"/>
        <v>#DIV/0!</v>
      </c>
      <c r="J32" s="14">
        <f t="shared" si="36"/>
        <v>2982977</v>
      </c>
      <c r="K32" s="15">
        <f t="shared" si="31"/>
        <v>6.375064322997545</v>
      </c>
      <c r="L32" s="14">
        <f t="shared" si="36"/>
        <v>207155</v>
      </c>
      <c r="M32" s="15">
        <f t="shared" si="32"/>
        <v>10.411414500508997</v>
      </c>
      <c r="N32" s="14">
        <f t="shared" si="36"/>
        <v>24477383</v>
      </c>
      <c r="O32" s="15">
        <f t="shared" si="33"/>
        <v>79.02559001199558</v>
      </c>
      <c r="P32" s="14">
        <f t="shared" si="36"/>
        <v>1677392</v>
      </c>
      <c r="Q32" s="15">
        <f t="shared" si="34"/>
        <v>550.0990229477446</v>
      </c>
      <c r="R32" s="14">
        <f t="shared" si="36"/>
        <v>137921981</v>
      </c>
      <c r="S32" s="15">
        <f t="shared" si="35"/>
        <v>47.20469430222914</v>
      </c>
    </row>
    <row r="33" spans="1:19" ht="12.75">
      <c r="A33" s="14" t="s">
        <v>39</v>
      </c>
      <c r="B33" s="14">
        <f>B43+B44</f>
        <v>1383077</v>
      </c>
      <c r="C33" s="15">
        <f t="shared" si="26"/>
        <v>-67.88535314624748</v>
      </c>
      <c r="D33" s="14">
        <f aca="true" t="shared" si="37" ref="D33:R33">D43+D44</f>
        <v>0</v>
      </c>
      <c r="E33" s="15">
        <f t="shared" si="28"/>
        <v>-100</v>
      </c>
      <c r="F33" s="14">
        <f t="shared" si="37"/>
        <v>1216033</v>
      </c>
      <c r="G33" s="15">
        <f t="shared" si="29"/>
        <v>20.264396474054365</v>
      </c>
      <c r="H33" s="14">
        <f t="shared" si="37"/>
        <v>471296</v>
      </c>
      <c r="I33" s="15" t="e">
        <f t="shared" si="30"/>
        <v>#DIV/0!</v>
      </c>
      <c r="J33" s="14">
        <f t="shared" si="37"/>
        <v>3924247</v>
      </c>
      <c r="K33" s="15">
        <f t="shared" si="31"/>
        <v>31.554718658574984</v>
      </c>
      <c r="L33" s="14">
        <f t="shared" si="37"/>
        <v>566859</v>
      </c>
      <c r="M33" s="15">
        <f t="shared" si="32"/>
        <v>173.64002799835873</v>
      </c>
      <c r="N33" s="14">
        <f t="shared" si="37"/>
        <v>54877037</v>
      </c>
      <c r="O33" s="15">
        <f t="shared" si="33"/>
        <v>124.19487001531166</v>
      </c>
      <c r="P33" s="14">
        <f t="shared" si="37"/>
        <v>1768713</v>
      </c>
      <c r="Q33" s="15">
        <f t="shared" si="34"/>
        <v>5.44422532121294</v>
      </c>
      <c r="R33" s="14">
        <f t="shared" si="37"/>
        <v>193454762</v>
      </c>
      <c r="S33" s="15">
        <f t="shared" si="35"/>
        <v>40.263909057396745</v>
      </c>
    </row>
    <row r="34" spans="1:19" ht="12.75">
      <c r="A34" s="14" t="s">
        <v>41</v>
      </c>
      <c r="B34" s="14">
        <f>B45+B46</f>
        <v>973216</v>
      </c>
      <c r="C34" s="15">
        <f t="shared" si="26"/>
        <v>-29.63399723948848</v>
      </c>
      <c r="D34" s="14">
        <f>D45+D46</f>
        <v>1210</v>
      </c>
      <c r="E34" s="15" t="e">
        <f t="shared" si="28"/>
        <v>#DIV/0!</v>
      </c>
      <c r="F34" s="14">
        <f>F45+F46</f>
        <v>1048190</v>
      </c>
      <c r="G34" s="15">
        <f t="shared" si="29"/>
        <v>-13.802503714948529</v>
      </c>
      <c r="H34" s="14">
        <f>H45+H46</f>
        <v>10405</v>
      </c>
      <c r="I34" s="15">
        <f t="shared" si="30"/>
        <v>-97.79225794405214</v>
      </c>
      <c r="J34" s="14">
        <f>J45+J46</f>
        <v>4036675</v>
      </c>
      <c r="K34" s="15">
        <f t="shared" si="31"/>
        <v>2.864957277154062</v>
      </c>
      <c r="L34" s="14">
        <f>L45+L46</f>
        <v>101944</v>
      </c>
      <c r="M34" s="15">
        <f t="shared" si="32"/>
        <v>-82.01598633875443</v>
      </c>
      <c r="N34" s="14">
        <f>N45+N46</f>
        <v>24181241</v>
      </c>
      <c r="O34" s="15">
        <f t="shared" si="33"/>
        <v>-55.93559287831083</v>
      </c>
      <c r="P34" s="14">
        <f>P45+P46</f>
        <v>612229</v>
      </c>
      <c r="Q34" s="15">
        <f t="shared" si="34"/>
        <v>-65.38562220100152</v>
      </c>
      <c r="R34" s="14">
        <f>R45+R46</f>
        <v>130392560</v>
      </c>
      <c r="S34" s="15">
        <f t="shared" si="35"/>
        <v>-32.597906274336125</v>
      </c>
    </row>
    <row r="35" spans="1:19" ht="12.75">
      <c r="A35" s="14" t="s">
        <v>44</v>
      </c>
      <c r="B35" s="14">
        <f>B47+B48</f>
        <v>1088210</v>
      </c>
      <c r="C35" s="15">
        <f t="shared" si="26"/>
        <v>11.81587643441948</v>
      </c>
      <c r="D35" s="14">
        <f aca="true" t="shared" si="38" ref="D35:R35">D47+D48</f>
        <v>729162</v>
      </c>
      <c r="E35" s="15">
        <f t="shared" si="28"/>
        <v>60161.32231404958</v>
      </c>
      <c r="F35" s="14">
        <f t="shared" si="38"/>
        <v>750406</v>
      </c>
      <c r="G35" s="15">
        <f t="shared" si="29"/>
        <v>-28.409353266106336</v>
      </c>
      <c r="H35" s="14">
        <f t="shared" si="38"/>
        <v>7459</v>
      </c>
      <c r="I35" s="15">
        <f t="shared" si="30"/>
        <v>-28.313310908217204</v>
      </c>
      <c r="J35" s="14">
        <f t="shared" si="38"/>
        <v>2631920</v>
      </c>
      <c r="K35" s="15">
        <f t="shared" si="31"/>
        <v>-34.79980429437593</v>
      </c>
      <c r="L35" s="14">
        <f t="shared" si="38"/>
        <v>301748</v>
      </c>
      <c r="M35" s="15">
        <f t="shared" si="32"/>
        <v>195.99387899238798</v>
      </c>
      <c r="N35" s="14">
        <f t="shared" si="38"/>
        <v>27205335</v>
      </c>
      <c r="O35" s="15">
        <f t="shared" si="33"/>
        <v>12.505950376988523</v>
      </c>
      <c r="P35" s="14">
        <f t="shared" si="38"/>
        <v>301313</v>
      </c>
      <c r="Q35" s="15">
        <f t="shared" si="34"/>
        <v>-50.7842653647573</v>
      </c>
      <c r="R35" s="14">
        <f t="shared" si="38"/>
        <v>140799880</v>
      </c>
      <c r="S35" s="15">
        <f t="shared" si="35"/>
        <v>7.98152900748326</v>
      </c>
    </row>
    <row r="36" spans="1:19" ht="12.75">
      <c r="A36" s="14" t="s">
        <v>49</v>
      </c>
      <c r="B36" s="14">
        <f>B49+B50</f>
        <v>1016400</v>
      </c>
      <c r="C36" s="15">
        <f t="shared" si="26"/>
        <v>-6.598910136830199</v>
      </c>
      <c r="D36" s="14">
        <f aca="true" t="shared" si="39" ref="D36:R36">D49+D50</f>
        <v>810796</v>
      </c>
      <c r="E36" s="15">
        <f t="shared" si="28"/>
        <v>11.195591651786557</v>
      </c>
      <c r="F36" s="14">
        <f t="shared" si="39"/>
        <v>669086</v>
      </c>
      <c r="G36" s="15">
        <f t="shared" si="29"/>
        <v>-10.83680034541301</v>
      </c>
      <c r="H36" s="14">
        <f t="shared" si="39"/>
        <v>25389</v>
      </c>
      <c r="I36" s="15">
        <f t="shared" si="30"/>
        <v>240.38074808955628</v>
      </c>
      <c r="J36" s="14">
        <f t="shared" si="39"/>
        <v>2282954</v>
      </c>
      <c r="K36" s="15">
        <f t="shared" si="31"/>
        <v>-13.258989634943305</v>
      </c>
      <c r="L36" s="14">
        <f t="shared" si="39"/>
        <v>6769</v>
      </c>
      <c r="M36" s="15">
        <f t="shared" si="32"/>
        <v>-97.75673741002426</v>
      </c>
      <c r="N36" s="14">
        <f t="shared" si="39"/>
        <v>26273700</v>
      </c>
      <c r="O36" s="15">
        <f t="shared" si="33"/>
        <v>-3.4244570044809137</v>
      </c>
      <c r="P36" s="14">
        <f t="shared" si="39"/>
        <v>450329</v>
      </c>
      <c r="Q36" s="15">
        <f t="shared" si="34"/>
        <v>49.45554954482546</v>
      </c>
      <c r="R36" s="14">
        <f t="shared" si="39"/>
        <v>137535868</v>
      </c>
      <c r="S36" s="15">
        <f t="shared" si="35"/>
        <v>-2.3181923166411735</v>
      </c>
    </row>
    <row r="37" spans="1:19" ht="12.75">
      <c r="A37" s="14" t="s">
        <v>53</v>
      </c>
      <c r="B37" s="14">
        <f>B51+B52</f>
        <v>5284016</v>
      </c>
      <c r="C37" s="15">
        <f t="shared" si="26"/>
        <v>419.8756395120031</v>
      </c>
      <c r="D37" s="14">
        <f aca="true" t="shared" si="40" ref="C37:R37">D51+D52</f>
        <v>35612</v>
      </c>
      <c r="E37" s="15">
        <f t="shared" si="28"/>
        <v>-95.60777310198867</v>
      </c>
      <c r="F37" s="14">
        <f t="shared" si="40"/>
        <v>608893</v>
      </c>
      <c r="G37" s="15">
        <f t="shared" si="29"/>
        <v>-8.996302418523186</v>
      </c>
      <c r="H37" s="14">
        <f t="shared" si="40"/>
        <v>9612</v>
      </c>
      <c r="I37" s="15">
        <f t="shared" si="30"/>
        <v>-62.14108472172988</v>
      </c>
      <c r="J37" s="14">
        <f t="shared" si="40"/>
        <v>2013025</v>
      </c>
      <c r="K37" s="15">
        <f t="shared" si="31"/>
        <v>-11.823672312276116</v>
      </c>
      <c r="L37" s="14">
        <f t="shared" si="40"/>
        <v>231721</v>
      </c>
      <c r="M37" s="15">
        <f t="shared" si="32"/>
        <v>3323.267838676318</v>
      </c>
      <c r="N37" s="14">
        <f t="shared" si="40"/>
        <v>28084476</v>
      </c>
      <c r="O37" s="15">
        <f t="shared" si="33"/>
        <v>6.891971819728468</v>
      </c>
      <c r="P37" s="14">
        <f t="shared" si="40"/>
        <v>145937</v>
      </c>
      <c r="Q37" s="15">
        <f t="shared" si="34"/>
        <v>-67.59324849165833</v>
      </c>
      <c r="R37" s="14">
        <f t="shared" si="40"/>
        <v>155023083</v>
      </c>
      <c r="S37" s="15">
        <f>R37/R36*100-100</f>
        <v>12.714657822932423</v>
      </c>
    </row>
    <row r="38" spans="1:19" ht="12.75">
      <c r="A38" s="14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5"/>
    </row>
    <row r="39" spans="1:19" ht="12.75">
      <c r="A39" s="16" t="s">
        <v>33</v>
      </c>
      <c r="B39" s="14">
        <v>1027417</v>
      </c>
      <c r="C39" s="18"/>
      <c r="D39" s="14">
        <v>0</v>
      </c>
      <c r="E39" s="18"/>
      <c r="F39" s="14">
        <v>373759</v>
      </c>
      <c r="G39" s="18"/>
      <c r="H39" s="14">
        <v>0</v>
      </c>
      <c r="I39" s="18"/>
      <c r="J39" s="14">
        <v>1541536</v>
      </c>
      <c r="K39" s="18"/>
      <c r="L39" s="14">
        <v>130802</v>
      </c>
      <c r="M39" s="18"/>
      <c r="N39" s="14">
        <v>10784591</v>
      </c>
      <c r="O39" s="18"/>
      <c r="P39" s="14">
        <v>92154</v>
      </c>
      <c r="Q39" s="18"/>
      <c r="R39" s="17">
        <f>P14+R14+B39+D39+F39+H39+J39+L39+N39+P39</f>
        <v>50501669</v>
      </c>
      <c r="S39" s="18"/>
    </row>
    <row r="40" spans="1:19" ht="12.75">
      <c r="A40" s="16" t="s">
        <v>15</v>
      </c>
      <c r="B40" s="14">
        <v>316745</v>
      </c>
      <c r="C40" s="18"/>
      <c r="D40" s="14">
        <v>0</v>
      </c>
      <c r="E40" s="18"/>
      <c r="F40" s="14">
        <v>484653</v>
      </c>
      <c r="G40" s="18"/>
      <c r="H40" s="14">
        <v>0</v>
      </c>
      <c r="I40" s="18"/>
      <c r="J40" s="14">
        <v>1262671</v>
      </c>
      <c r="K40" s="18"/>
      <c r="L40" s="14">
        <v>56819</v>
      </c>
      <c r="M40" s="18"/>
      <c r="N40" s="14">
        <v>2887970</v>
      </c>
      <c r="O40" s="18"/>
      <c r="P40" s="14">
        <f>51640+114227</f>
        <v>165867</v>
      </c>
      <c r="Q40" s="18"/>
      <c r="R40" s="17">
        <f>P15+R15+B40+D40+F40+H40+J40+L40+N40+P40</f>
        <v>43192341</v>
      </c>
      <c r="S40" s="18"/>
    </row>
    <row r="41" spans="1:19" ht="12.75">
      <c r="A41" s="16" t="s">
        <v>38</v>
      </c>
      <c r="B41" s="14">
        <v>1598273</v>
      </c>
      <c r="C41" s="15">
        <f aca="true" t="shared" si="41" ref="C41:C46">B41/B39*100-100</f>
        <v>55.56224979730723</v>
      </c>
      <c r="D41" s="14">
        <v>1070</v>
      </c>
      <c r="E41" s="15" t="e">
        <f aca="true" t="shared" si="42" ref="E41:E46">D41/D39*100-100</f>
        <v>#DIV/0!</v>
      </c>
      <c r="F41" s="14">
        <v>372401</v>
      </c>
      <c r="G41" s="15">
        <f aca="true" t="shared" si="43" ref="G41:G46">F41/F39*100-100</f>
        <v>-0.3633357323837032</v>
      </c>
      <c r="H41" s="14">
        <v>0</v>
      </c>
      <c r="I41" s="15" t="e">
        <f aca="true" t="shared" si="44" ref="I41:I46">H41/H39*100-100</f>
        <v>#DIV/0!</v>
      </c>
      <c r="J41" s="14">
        <v>986962</v>
      </c>
      <c r="K41" s="15">
        <f aca="true" t="shared" si="45" ref="K41:K46">J41/J39*100-100</f>
        <v>-35.975416727212334</v>
      </c>
      <c r="L41" s="14">
        <v>131941</v>
      </c>
      <c r="M41" s="15">
        <f aca="true" t="shared" si="46" ref="M41:M46">L41/L39*100-100</f>
        <v>0.8707817923273353</v>
      </c>
      <c r="N41" s="14">
        <v>11489954</v>
      </c>
      <c r="O41" s="15">
        <f aca="true" t="shared" si="47" ref="O41:O46">N41/N39*100-100</f>
        <v>6.540470565828599</v>
      </c>
      <c r="P41" s="14">
        <v>1550194</v>
      </c>
      <c r="Q41" s="15">
        <f aca="true" t="shared" si="48" ref="Q41:Q46">P41/P39*100-100</f>
        <v>1582.1776591357946</v>
      </c>
      <c r="R41" s="17">
        <f>P16+R16+B41+D41+F41+H41+J41+L41+N41+P41</f>
        <v>67164992</v>
      </c>
      <c r="S41" s="15">
        <f aca="true" t="shared" si="49" ref="S41:S46">R41/R39*100-100</f>
        <v>32.99558872004803</v>
      </c>
    </row>
    <row r="42" spans="1:19" ht="12.75">
      <c r="A42" s="16" t="s">
        <v>15</v>
      </c>
      <c r="B42" s="14">
        <v>2708413</v>
      </c>
      <c r="C42" s="15">
        <f t="shared" si="41"/>
        <v>755.0767967923724</v>
      </c>
      <c r="D42" s="14">
        <v>0</v>
      </c>
      <c r="E42" s="15" t="e">
        <f t="shared" si="42"/>
        <v>#DIV/0!</v>
      </c>
      <c r="F42" s="14">
        <v>638732</v>
      </c>
      <c r="G42" s="15">
        <f t="shared" si="43"/>
        <v>31.791611730454576</v>
      </c>
      <c r="H42" s="14">
        <v>0</v>
      </c>
      <c r="I42" s="15" t="e">
        <f t="shared" si="44"/>
        <v>#DIV/0!</v>
      </c>
      <c r="J42" s="14">
        <v>1996015</v>
      </c>
      <c r="K42" s="15">
        <f t="shared" si="45"/>
        <v>58.0787869524207</v>
      </c>
      <c r="L42" s="14">
        <v>75214</v>
      </c>
      <c r="M42" s="15">
        <f t="shared" si="46"/>
        <v>32.37473380383321</v>
      </c>
      <c r="N42" s="14">
        <v>12987429</v>
      </c>
      <c r="O42" s="15">
        <f t="shared" si="47"/>
        <v>349.7078917024761</v>
      </c>
      <c r="P42" s="14">
        <v>127198</v>
      </c>
      <c r="Q42" s="15">
        <f t="shared" si="48"/>
        <v>-23.313257007120157</v>
      </c>
      <c r="R42" s="17">
        <f>P17+R17+B42+D42+F42+H42+J42+L42+N42+P42</f>
        <v>70756989</v>
      </c>
      <c r="S42" s="15">
        <f t="shared" si="49"/>
        <v>63.8183700207405</v>
      </c>
    </row>
    <row r="43" spans="1:19" ht="12.75">
      <c r="A43" s="16" t="s">
        <v>40</v>
      </c>
      <c r="B43" s="14">
        <v>774752</v>
      </c>
      <c r="C43" s="15">
        <f t="shared" si="41"/>
        <v>-51.52567802872225</v>
      </c>
      <c r="D43" s="14">
        <v>0</v>
      </c>
      <c r="E43" s="15">
        <f t="shared" si="42"/>
        <v>-100</v>
      </c>
      <c r="F43" s="14">
        <v>385314</v>
      </c>
      <c r="G43" s="15">
        <f t="shared" si="43"/>
        <v>3.467498744632792</v>
      </c>
      <c r="H43" s="14">
        <v>363443</v>
      </c>
      <c r="I43" s="15" t="e">
        <f t="shared" si="44"/>
        <v>#DIV/0!</v>
      </c>
      <c r="J43" s="14">
        <v>2593969</v>
      </c>
      <c r="K43" s="15">
        <f t="shared" si="45"/>
        <v>162.82359401881735</v>
      </c>
      <c r="L43" s="14">
        <v>143039</v>
      </c>
      <c r="M43" s="15">
        <f t="shared" si="46"/>
        <v>8.411335369597012</v>
      </c>
      <c r="N43" s="14">
        <v>33945853</v>
      </c>
      <c r="O43" s="15">
        <f t="shared" si="47"/>
        <v>195.43941603247498</v>
      </c>
      <c r="P43" s="14">
        <f>(261381+1098358)</f>
        <v>1359739</v>
      </c>
      <c r="Q43" s="15">
        <f t="shared" si="48"/>
        <v>-12.285881638040138</v>
      </c>
      <c r="R43" s="17">
        <f>P18+R18+B43+D43+F43+H43+J43+L43+N43+P43</f>
        <v>115955482</v>
      </c>
      <c r="S43" s="15">
        <f t="shared" si="49"/>
        <v>72.64273924129998</v>
      </c>
    </row>
    <row r="44" spans="1:19" ht="12.75">
      <c r="A44" s="16" t="s">
        <v>15</v>
      </c>
      <c r="B44" s="14">
        <v>608325</v>
      </c>
      <c r="C44" s="15">
        <f t="shared" si="41"/>
        <v>-77.5394299170769</v>
      </c>
      <c r="D44" s="14">
        <v>0</v>
      </c>
      <c r="E44" s="15" t="e">
        <f t="shared" si="42"/>
        <v>#DIV/0!</v>
      </c>
      <c r="F44" s="14">
        <v>830719</v>
      </c>
      <c r="G44" s="15">
        <f t="shared" si="43"/>
        <v>30.057520211919865</v>
      </c>
      <c r="H44" s="14">
        <v>107853</v>
      </c>
      <c r="I44" s="15" t="e">
        <f t="shared" si="44"/>
        <v>#DIV/0!</v>
      </c>
      <c r="J44" s="14">
        <v>1330278</v>
      </c>
      <c r="K44" s="15">
        <f t="shared" si="45"/>
        <v>-33.35330646312778</v>
      </c>
      <c r="L44" s="14">
        <v>423820</v>
      </c>
      <c r="M44" s="15">
        <f t="shared" si="46"/>
        <v>463.48552131252166</v>
      </c>
      <c r="N44" s="14">
        <v>20931184</v>
      </c>
      <c r="O44" s="15">
        <f t="shared" si="47"/>
        <v>61.164954203022006</v>
      </c>
      <c r="P44" s="14">
        <f>(349552+59422)</f>
        <v>408974</v>
      </c>
      <c r="Q44" s="15">
        <f t="shared" si="48"/>
        <v>221.5254956838944</v>
      </c>
      <c r="R44" s="17">
        <f>P19+R19+B44+D44+F44+H44+J44+L44+N44+P44</f>
        <v>77499280</v>
      </c>
      <c r="S44" s="15">
        <f t="shared" si="49"/>
        <v>9.528798632174713</v>
      </c>
    </row>
    <row r="45" spans="1:19" ht="12.75">
      <c r="A45" s="16" t="s">
        <v>42</v>
      </c>
      <c r="B45" s="14">
        <v>523682</v>
      </c>
      <c r="C45" s="15">
        <f t="shared" si="41"/>
        <v>-32.4064991119739</v>
      </c>
      <c r="D45" s="14">
        <v>1210</v>
      </c>
      <c r="E45" s="15" t="e">
        <f t="shared" si="42"/>
        <v>#DIV/0!</v>
      </c>
      <c r="F45" s="14">
        <v>495361</v>
      </c>
      <c r="G45" s="15">
        <f t="shared" si="43"/>
        <v>28.56034299298753</v>
      </c>
      <c r="H45" s="14">
        <v>0</v>
      </c>
      <c r="I45" s="15">
        <f t="shared" si="44"/>
        <v>-100</v>
      </c>
      <c r="J45" s="14">
        <v>2699736</v>
      </c>
      <c r="K45" s="15">
        <f t="shared" si="45"/>
        <v>4.077419583657331</v>
      </c>
      <c r="L45" s="14">
        <v>91892</v>
      </c>
      <c r="M45" s="15">
        <f t="shared" si="46"/>
        <v>-35.75738085417264</v>
      </c>
      <c r="N45" s="14">
        <v>15198344</v>
      </c>
      <c r="O45" s="15">
        <f t="shared" si="47"/>
        <v>-55.22768569109163</v>
      </c>
      <c r="P45" s="14">
        <f>307626+211611</f>
        <v>519237</v>
      </c>
      <c r="Q45" s="15">
        <f t="shared" si="48"/>
        <v>-61.81348038116138</v>
      </c>
      <c r="R45" s="17">
        <f>P20+R20+B45+D45+F45+H45+J45+L45+N45+P45</f>
        <v>77397376</v>
      </c>
      <c r="S45" s="15">
        <f t="shared" si="49"/>
        <v>-33.25250806167146</v>
      </c>
    </row>
    <row r="46" spans="1:19" ht="12.75">
      <c r="A46" s="16" t="s">
        <v>15</v>
      </c>
      <c r="B46" s="14">
        <v>449534</v>
      </c>
      <c r="C46" s="15">
        <f t="shared" si="41"/>
        <v>-26.10298771216044</v>
      </c>
      <c r="D46" s="14">
        <v>0</v>
      </c>
      <c r="E46" s="15" t="e">
        <f t="shared" si="42"/>
        <v>#DIV/0!</v>
      </c>
      <c r="F46" s="14">
        <v>552829</v>
      </c>
      <c r="G46" s="15">
        <f t="shared" si="43"/>
        <v>-33.45174481382995</v>
      </c>
      <c r="H46" s="14">
        <v>10405</v>
      </c>
      <c r="I46" s="15">
        <f t="shared" si="44"/>
        <v>-90.35260957043383</v>
      </c>
      <c r="J46" s="14">
        <v>1336939</v>
      </c>
      <c r="K46" s="15">
        <f t="shared" si="45"/>
        <v>0.5007224053919686</v>
      </c>
      <c r="L46" s="14">
        <v>10052</v>
      </c>
      <c r="M46" s="15">
        <f t="shared" si="46"/>
        <v>-97.62823840309565</v>
      </c>
      <c r="N46" s="14">
        <v>8982897</v>
      </c>
      <c r="O46" s="15">
        <f t="shared" si="47"/>
        <v>-57.08366521454305</v>
      </c>
      <c r="P46" s="14">
        <f>4371+88621</f>
        <v>92992</v>
      </c>
      <c r="Q46" s="15">
        <f t="shared" si="48"/>
        <v>-77.26212424261689</v>
      </c>
      <c r="R46" s="17">
        <f>P21+R21+B46+D46+F46+H46+J46+L46+N46+P46</f>
        <v>52995184</v>
      </c>
      <c r="S46" s="15">
        <f t="shared" si="49"/>
        <v>-31.618482132995297</v>
      </c>
    </row>
    <row r="47" spans="1:19" ht="12.75">
      <c r="A47" s="16" t="s">
        <v>45</v>
      </c>
      <c r="B47" s="14">
        <v>743723</v>
      </c>
      <c r="C47" s="15">
        <f>B47/B45*100-100</f>
        <v>42.01805675963658</v>
      </c>
      <c r="D47" s="14">
        <v>0</v>
      </c>
      <c r="E47" s="15">
        <f>D47/D45*100-100</f>
        <v>-100</v>
      </c>
      <c r="F47" s="14">
        <v>532966</v>
      </c>
      <c r="G47" s="15">
        <f>F47/F45*100-100</f>
        <v>7.591433318327432</v>
      </c>
      <c r="H47" s="14">
        <v>0</v>
      </c>
      <c r="I47" s="15" t="e">
        <f>H47/H45*100-100</f>
        <v>#DIV/0!</v>
      </c>
      <c r="J47" s="14">
        <v>1245407</v>
      </c>
      <c r="K47" s="15">
        <f>J47/J45*100-100</f>
        <v>-53.86930425789781</v>
      </c>
      <c r="L47" s="14">
        <v>241613</v>
      </c>
      <c r="M47" s="15">
        <f>L47/L45*100-100</f>
        <v>162.9314847864885</v>
      </c>
      <c r="N47" s="14">
        <v>16472185</v>
      </c>
      <c r="O47" s="15">
        <f>N47/N45*100-100</f>
        <v>8.381446031225508</v>
      </c>
      <c r="P47" s="14">
        <f>0+99723</f>
        <v>99723</v>
      </c>
      <c r="Q47" s="15">
        <f>P47/P45*100-100</f>
        <v>-80.79431935705661</v>
      </c>
      <c r="R47" s="17">
        <f>P22+R22+B47+D47+F47+H47+J47+L47+N47+P47</f>
        <v>70000899</v>
      </c>
      <c r="S47" s="15">
        <f>R47/R45*100-100</f>
        <v>-9.55649581711917</v>
      </c>
    </row>
    <row r="48" spans="1:19" ht="12.75">
      <c r="A48" s="16" t="s">
        <v>15</v>
      </c>
      <c r="B48" s="14">
        <v>344487</v>
      </c>
      <c r="C48" s="15">
        <f>B48/B46*100-100</f>
        <v>-23.367976615784343</v>
      </c>
      <c r="D48" s="14">
        <v>729162</v>
      </c>
      <c r="E48" s="15" t="e">
        <f>D48/D46*100-100</f>
        <v>#DIV/0!</v>
      </c>
      <c r="F48" s="14">
        <v>217440</v>
      </c>
      <c r="G48" s="15">
        <f>F48/F46*100-100</f>
        <v>-60.66776525833485</v>
      </c>
      <c r="H48" s="14">
        <v>7459</v>
      </c>
      <c r="I48" s="15">
        <f>H48/H46*100-100</f>
        <v>-28.313310908217204</v>
      </c>
      <c r="J48" s="14">
        <v>1386513</v>
      </c>
      <c r="K48" s="15">
        <f>J48/J46*100-100</f>
        <v>3.708022579938202</v>
      </c>
      <c r="L48" s="14">
        <v>60135</v>
      </c>
      <c r="M48" s="15">
        <f>L48/L46*100-100</f>
        <v>498.23915638678875</v>
      </c>
      <c r="N48" s="14">
        <v>10733150</v>
      </c>
      <c r="O48" s="15">
        <f>N48/N46*100-100</f>
        <v>19.48428218647058</v>
      </c>
      <c r="P48" s="14">
        <f>45184+156406</f>
        <v>201590</v>
      </c>
      <c r="Q48" s="15">
        <f>P48/P46*100-100</f>
        <v>116.78208878183068</v>
      </c>
      <c r="R48" s="17">
        <f>P23+R23+B48+D48+F48+H48+J48+L48+N48+P48</f>
        <v>70798981</v>
      </c>
      <c r="S48" s="15">
        <f>R48/R46*100-100</f>
        <v>33.59512253037937</v>
      </c>
    </row>
    <row r="49" spans="1:19" ht="12.75">
      <c r="A49" s="16" t="s">
        <v>48</v>
      </c>
      <c r="B49" s="14">
        <v>284892</v>
      </c>
      <c r="C49" s="15">
        <f>B49/B47*100-100</f>
        <v>-61.69380266577745</v>
      </c>
      <c r="D49" s="14">
        <v>810796</v>
      </c>
      <c r="E49" s="15" t="e">
        <f>D49/D47*100-100</f>
        <v>#DIV/0!</v>
      </c>
      <c r="F49" s="14">
        <v>429295</v>
      </c>
      <c r="G49" s="15">
        <f>F49/F47*100-100</f>
        <v>-19.451709865169633</v>
      </c>
      <c r="H49" s="14">
        <v>0</v>
      </c>
      <c r="I49" s="15" t="e">
        <f>H49/H47*100-100</f>
        <v>#DIV/0!</v>
      </c>
      <c r="J49" s="14">
        <v>1431949</v>
      </c>
      <c r="K49" s="15">
        <f>J49/J47*100-100</f>
        <v>14.978396620542526</v>
      </c>
      <c r="L49" s="14">
        <v>5604</v>
      </c>
      <c r="M49" s="15">
        <f>L49/L47*100-100</f>
        <v>-97.68058837893656</v>
      </c>
      <c r="N49" s="14">
        <v>16630246</v>
      </c>
      <c r="O49" s="15">
        <f>N49/N47*100-100</f>
        <v>0.9595630452183599</v>
      </c>
      <c r="P49" s="14">
        <f>208630+33061</f>
        <v>241691</v>
      </c>
      <c r="Q49" s="15">
        <f>P49/P47*100-100</f>
        <v>142.36234369202688</v>
      </c>
      <c r="R49" s="17">
        <f>P24+R24+B49+D49+F49+H49+J49+L49+N49+P49</f>
        <v>76788291</v>
      </c>
      <c r="S49" s="15">
        <f>R49/R47*100-100</f>
        <v>9.696149759448076</v>
      </c>
    </row>
    <row r="50" spans="1:19" ht="12.75">
      <c r="A50" s="16" t="s">
        <v>15</v>
      </c>
      <c r="B50" s="14">
        <v>731508</v>
      </c>
      <c r="C50" s="15">
        <f>B50/B48*100-100</f>
        <v>112.3470551864076</v>
      </c>
      <c r="D50" s="14">
        <v>0</v>
      </c>
      <c r="E50" s="15">
        <f>D50/D48*100-100</f>
        <v>-100</v>
      </c>
      <c r="F50" s="14">
        <v>239791</v>
      </c>
      <c r="G50" s="15">
        <f>F50/F48*100-100</f>
        <v>10.279157468727007</v>
      </c>
      <c r="H50" s="14">
        <v>25389</v>
      </c>
      <c r="I50" s="15">
        <f>H50/H48*100-100</f>
        <v>240.38074808955628</v>
      </c>
      <c r="J50" s="14">
        <v>851005</v>
      </c>
      <c r="K50" s="15">
        <f>J50/J48*100-100</f>
        <v>-38.62264544219924</v>
      </c>
      <c r="L50" s="14">
        <v>1165</v>
      </c>
      <c r="M50" s="15">
        <f>L50/L48*100-100</f>
        <v>-98.06269227571298</v>
      </c>
      <c r="N50" s="14">
        <v>9643454</v>
      </c>
      <c r="O50" s="15">
        <f>N50/N48*100-100</f>
        <v>-10.1526206192963</v>
      </c>
      <c r="P50" s="14">
        <f>139450+69188</f>
        <v>208638</v>
      </c>
      <c r="Q50" s="15">
        <f>P50/P48*100-100</f>
        <v>3.4962051689071814</v>
      </c>
      <c r="R50" s="17">
        <f>P25+R25+B50+D50+F50+H50+J50+L50+N50+P50</f>
        <v>60747577</v>
      </c>
      <c r="S50" s="15">
        <f>R50/R48*100-100</f>
        <v>-14.197102639090247</v>
      </c>
    </row>
    <row r="51" spans="1:19" ht="12.75">
      <c r="A51" s="16" t="s">
        <v>54</v>
      </c>
      <c r="B51" s="14">
        <v>421959</v>
      </c>
      <c r="C51" s="15">
        <f>B51/B49*100-100</f>
        <v>48.11191609452004</v>
      </c>
      <c r="D51" s="14">
        <v>24250</v>
      </c>
      <c r="E51" s="15">
        <f>D51/D49*100-100</f>
        <v>-97.00911203311314</v>
      </c>
      <c r="F51" s="14">
        <v>333713</v>
      </c>
      <c r="G51" s="15">
        <f>F51/F49*100-100</f>
        <v>-22.264876134126894</v>
      </c>
      <c r="H51" s="14">
        <v>9612</v>
      </c>
      <c r="I51" s="15" t="e">
        <f>H51/H49*100-100</f>
        <v>#DIV/0!</v>
      </c>
      <c r="J51" s="14">
        <v>1218126</v>
      </c>
      <c r="K51" s="15">
        <f>J51/J49*100-100</f>
        <v>-14.932305549988172</v>
      </c>
      <c r="L51" s="14">
        <v>88042</v>
      </c>
      <c r="M51" s="15">
        <f>L51/L49*100-100</f>
        <v>1471.0563882940758</v>
      </c>
      <c r="N51" s="14">
        <v>12119221</v>
      </c>
      <c r="O51" s="15">
        <f>N51/N49*100-100</f>
        <v>-27.125425564961574</v>
      </c>
      <c r="P51" s="14">
        <v>1910</v>
      </c>
      <c r="Q51" s="15">
        <f>P51/P49*100-100</f>
        <v>-99.20973474394992</v>
      </c>
      <c r="R51" s="17">
        <f>P26+R26+B51+D51+F51+H51+J51+L51+N51+P51</f>
        <v>76813135</v>
      </c>
      <c r="S51" s="15">
        <f>R51/R49*100-100</f>
        <v>0.032353891037885774</v>
      </c>
    </row>
    <row r="52" spans="1:19" ht="12.75">
      <c r="A52" s="16" t="s">
        <v>15</v>
      </c>
      <c r="B52" s="14">
        <v>4862057</v>
      </c>
      <c r="C52" s="15">
        <f>B52/B50*100-100</f>
        <v>564.6621773104326</v>
      </c>
      <c r="D52" s="14">
        <v>11362</v>
      </c>
      <c r="E52" s="15" t="e">
        <f>D52/D50*100-100</f>
        <v>#DIV/0!</v>
      </c>
      <c r="F52" s="14">
        <v>275180</v>
      </c>
      <c r="G52" s="15">
        <f>F52/F50*100-100</f>
        <v>14.758268658957178</v>
      </c>
      <c r="H52" s="14">
        <v>0</v>
      </c>
      <c r="I52" s="15">
        <f>H52/H50*100-100</f>
        <v>-100</v>
      </c>
      <c r="J52" s="14">
        <v>794899</v>
      </c>
      <c r="K52" s="15">
        <f>J52/J50*100-100</f>
        <v>-6.592910734954543</v>
      </c>
      <c r="L52" s="14">
        <v>143679</v>
      </c>
      <c r="M52" s="15">
        <f>L52/L50*100-100</f>
        <v>12232.961373390557</v>
      </c>
      <c r="N52" s="14">
        <v>15965255</v>
      </c>
      <c r="O52" s="15">
        <f>N52/N50*100-100</f>
        <v>65.55536014378251</v>
      </c>
      <c r="P52" s="14">
        <v>144027</v>
      </c>
      <c r="Q52" s="15">
        <f>P52/P50*100-100</f>
        <v>-30.967992407902685</v>
      </c>
      <c r="R52" s="17">
        <f>P27+R27+B52+D52+F52+H52+J52+L52+N52+P52</f>
        <v>78209948</v>
      </c>
      <c r="S52" s="15">
        <f>R52/R50*100-100</f>
        <v>28.74579014073268</v>
      </c>
    </row>
    <row r="55" ht="12.75">
      <c r="A55" s="23" t="s">
        <v>26</v>
      </c>
    </row>
    <row r="56" ht="12.75">
      <c r="A56" s="23" t="s">
        <v>36</v>
      </c>
    </row>
    <row r="57" ht="12.75">
      <c r="A57" s="14" t="s">
        <v>28</v>
      </c>
    </row>
    <row r="58" ht="12.75">
      <c r="A58" s="14" t="s">
        <v>43</v>
      </c>
    </row>
    <row r="59" ht="12.75">
      <c r="A59" s="24" t="s">
        <v>35</v>
      </c>
    </row>
    <row r="60" ht="12.75">
      <c r="A60" s="23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B1">
      <selection activeCell="B14" sqref="B14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1" t="s">
        <v>29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9</v>
      </c>
      <c r="O4" s="11" t="s">
        <v>3</v>
      </c>
      <c r="P4" s="10" t="s">
        <v>10</v>
      </c>
      <c r="Q4" s="11" t="s">
        <v>3</v>
      </c>
      <c r="R4" s="13" t="s">
        <v>11</v>
      </c>
      <c r="S4" s="11" t="s">
        <v>3</v>
      </c>
    </row>
    <row r="5" spans="1:19" ht="12.75">
      <c r="A5" s="14" t="s">
        <v>12</v>
      </c>
      <c r="B5" s="14">
        <f>B9+B10</f>
        <v>111803906</v>
      </c>
      <c r="C5" s="15"/>
      <c r="D5" s="14">
        <f>D9+D10</f>
        <v>41122980</v>
      </c>
      <c r="E5" s="15"/>
      <c r="F5" s="14">
        <f>F9+F10</f>
        <v>28554237</v>
      </c>
      <c r="G5" s="15"/>
      <c r="H5" s="14">
        <f>H9+H10</f>
        <v>6836730</v>
      </c>
      <c r="I5" s="15"/>
      <c r="J5" s="14">
        <f>J9+J10</f>
        <v>6954987</v>
      </c>
      <c r="K5" s="15"/>
      <c r="L5" s="14">
        <f>L9+L10</f>
        <v>7098626</v>
      </c>
      <c r="M5" s="15"/>
      <c r="N5" s="14">
        <f>N9+N10</f>
        <v>15562686</v>
      </c>
      <c r="O5" s="15"/>
      <c r="P5" s="14">
        <f>P9+P10</f>
        <v>127366592</v>
      </c>
      <c r="Q5" s="15"/>
      <c r="R5" s="14">
        <f>R9+R10</f>
        <v>54684713</v>
      </c>
      <c r="S5" s="15"/>
    </row>
    <row r="6" spans="1:19" ht="12.75">
      <c r="A6" s="14" t="s">
        <v>13</v>
      </c>
      <c r="B6" s="14">
        <f>B11+B12</f>
        <v>125631470</v>
      </c>
      <c r="C6" s="15">
        <f>B6/B5*100-100</f>
        <v>12.367693128717704</v>
      </c>
      <c r="D6" s="14">
        <f>D11+D12</f>
        <v>43635944</v>
      </c>
      <c r="E6" s="15">
        <f>D6/D5*100-100</f>
        <v>6.110850915959887</v>
      </c>
      <c r="F6" s="14">
        <f>F11+F12</f>
        <v>29248907</v>
      </c>
      <c r="G6" s="15">
        <f>F6/F5*100-100</f>
        <v>2.432808833238994</v>
      </c>
      <c r="H6" s="14">
        <f>H11+H12</f>
        <v>6247020</v>
      </c>
      <c r="I6" s="15">
        <f>H6/H5*100-100</f>
        <v>-8.62561487728783</v>
      </c>
      <c r="J6" s="14">
        <f>J11+J12</f>
        <v>11696095</v>
      </c>
      <c r="K6" s="15">
        <f>J6/J5*100-100</f>
        <v>68.16846674192203</v>
      </c>
      <c r="L6" s="14">
        <f>L11+L12</f>
        <v>8477673</v>
      </c>
      <c r="M6" s="15">
        <f>L6/L5*100-100</f>
        <v>19.426956709650582</v>
      </c>
      <c r="N6" s="14">
        <f>N11+N12</f>
        <v>18194420</v>
      </c>
      <c r="O6" s="15">
        <f>N6/N5*100-100</f>
        <v>16.910538450753293</v>
      </c>
      <c r="P6" s="14">
        <f>P11+P12</f>
        <v>143825890</v>
      </c>
      <c r="Q6" s="15">
        <f>P6/P5*100-100</f>
        <v>12.922774914162744</v>
      </c>
      <c r="R6" s="14">
        <f>R11+R12</f>
        <v>50565875</v>
      </c>
      <c r="S6" s="15">
        <f>R6/R5*100-100</f>
        <v>-7.531973332291244</v>
      </c>
    </row>
    <row r="7" spans="1:19" ht="12.75">
      <c r="A7" s="14" t="s">
        <v>30</v>
      </c>
      <c r="B7" s="14">
        <f>B13+B14</f>
        <v>105860264</v>
      </c>
      <c r="C7" s="15">
        <f>B7/B6*100-100</f>
        <v>-15.737462914347816</v>
      </c>
      <c r="D7" s="14">
        <f>D13+D14</f>
        <v>42343216</v>
      </c>
      <c r="E7" s="15">
        <f>D7/D6*100-100</f>
        <v>-2.962530156331667</v>
      </c>
      <c r="F7" s="14">
        <f>F13+F14</f>
        <v>24426409</v>
      </c>
      <c r="G7" s="15">
        <f>F7/F6*100-100</f>
        <v>-16.487788757371348</v>
      </c>
      <c r="H7" s="14">
        <f>H13+H14</f>
        <v>2608544</v>
      </c>
      <c r="I7" s="15">
        <f>H7/H6*100-100</f>
        <v>-58.243386446657766</v>
      </c>
      <c r="J7" s="14">
        <f>J13+J14</f>
        <v>10398546</v>
      </c>
      <c r="K7" s="15">
        <f>J7/J6*100-100</f>
        <v>-11.093865089160104</v>
      </c>
      <c r="L7" s="14">
        <f>L13+L14</f>
        <v>6248580</v>
      </c>
      <c r="M7" s="15">
        <f>L7/L6*100-100</f>
        <v>-26.293689317811612</v>
      </c>
      <c r="N7" s="14">
        <f>N13+N14</f>
        <v>23582597</v>
      </c>
      <c r="O7" s="15">
        <f>N7/N6*100-100</f>
        <v>29.61444772628093</v>
      </c>
      <c r="P7" s="14">
        <f>P13+P14</f>
        <v>129442861</v>
      </c>
      <c r="Q7" s="15">
        <f>P7/P6*100-100</f>
        <v>-10.000305925449169</v>
      </c>
      <c r="R7" s="14">
        <f>R13+R14</f>
        <v>39621869</v>
      </c>
      <c r="S7" s="15">
        <f>R7/R6*100-100</f>
        <v>-21.643066593824386</v>
      </c>
    </row>
    <row r="8" spans="1:19" ht="12.75">
      <c r="A8" s="1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</row>
    <row r="9" spans="1:19" ht="12.75">
      <c r="A9" s="16" t="s">
        <v>14</v>
      </c>
      <c r="B9" s="17">
        <v>51217851</v>
      </c>
      <c r="C9" s="18"/>
      <c r="D9" s="17">
        <v>17685235</v>
      </c>
      <c r="E9" s="18"/>
      <c r="F9" s="17">
        <v>11648227</v>
      </c>
      <c r="G9" s="18"/>
      <c r="H9" s="17">
        <v>4454709</v>
      </c>
      <c r="I9" s="18"/>
      <c r="J9" s="17">
        <v>4310149</v>
      </c>
      <c r="K9" s="18"/>
      <c r="L9" s="17">
        <v>3884492</v>
      </c>
      <c r="M9" s="18"/>
      <c r="N9" s="17">
        <v>7209661</v>
      </c>
      <c r="O9" s="18"/>
      <c r="P9" s="17">
        <f aca="true" t="shared" si="0" ref="P9:P14">B9+N9</f>
        <v>58427512</v>
      </c>
      <c r="Q9" s="18"/>
      <c r="R9" s="17">
        <v>33525493</v>
      </c>
      <c r="S9" s="15"/>
    </row>
    <row r="10" spans="1:19" ht="12.75">
      <c r="A10" s="16" t="s">
        <v>15</v>
      </c>
      <c r="B10" s="17">
        <v>60586055</v>
      </c>
      <c r="C10" s="18"/>
      <c r="D10" s="17">
        <v>23437745</v>
      </c>
      <c r="E10" s="18"/>
      <c r="F10" s="17">
        <v>16906010</v>
      </c>
      <c r="G10" s="18"/>
      <c r="H10" s="17">
        <v>2382021</v>
      </c>
      <c r="I10" s="18"/>
      <c r="J10" s="17">
        <v>2644838</v>
      </c>
      <c r="K10" s="18"/>
      <c r="L10" s="17">
        <v>3214134</v>
      </c>
      <c r="M10" s="18"/>
      <c r="N10" s="17">
        <v>8353025</v>
      </c>
      <c r="O10" s="18"/>
      <c r="P10" s="17">
        <f t="shared" si="0"/>
        <v>68939080</v>
      </c>
      <c r="Q10" s="18"/>
      <c r="R10" s="17">
        <v>21159220</v>
      </c>
      <c r="S10" s="15"/>
    </row>
    <row r="11" spans="1:19" ht="12.75">
      <c r="A11" s="16" t="s">
        <v>16</v>
      </c>
      <c r="B11" s="17">
        <v>68603102</v>
      </c>
      <c r="C11" s="18">
        <f>B11/B9*100-100</f>
        <v>33.94373379703103</v>
      </c>
      <c r="D11" s="17">
        <v>24070617</v>
      </c>
      <c r="E11" s="18">
        <f>D11/D9*100-100</f>
        <v>36.10572322052832</v>
      </c>
      <c r="F11" s="17">
        <v>17133590</v>
      </c>
      <c r="G11" s="18">
        <f>F11/F9*100-100</f>
        <v>47.0918277949082</v>
      </c>
      <c r="H11" s="17">
        <v>3235243</v>
      </c>
      <c r="I11" s="18">
        <f>H11/H9*100-100</f>
        <v>-27.374762302094254</v>
      </c>
      <c r="J11" s="17">
        <v>4235053</v>
      </c>
      <c r="K11" s="18">
        <f>J11/J9*100-100</f>
        <v>-1.742306356462393</v>
      </c>
      <c r="L11" s="17">
        <v>3896103</v>
      </c>
      <c r="M11" s="18">
        <f>L11/L9*100-100</f>
        <v>0.2989065236844226</v>
      </c>
      <c r="N11" s="17">
        <v>8790947</v>
      </c>
      <c r="O11" s="18">
        <f>N11/N9*100-100</f>
        <v>21.93287590082251</v>
      </c>
      <c r="P11" s="17">
        <f t="shared" si="0"/>
        <v>77394049</v>
      </c>
      <c r="Q11" s="18">
        <f>P11/P9*100-100</f>
        <v>32.46165436584053</v>
      </c>
      <c r="R11" s="17">
        <v>31138087</v>
      </c>
      <c r="S11" s="15">
        <f>R11/R9*100-100</f>
        <v>-7.12116597360702</v>
      </c>
    </row>
    <row r="12" spans="1:19" ht="12.75">
      <c r="A12" s="16" t="s">
        <v>15</v>
      </c>
      <c r="B12" s="17">
        <v>57028368</v>
      </c>
      <c r="C12" s="18">
        <f>B12/B10*100-100</f>
        <v>-5.872121893396098</v>
      </c>
      <c r="D12" s="17">
        <v>19565327</v>
      </c>
      <c r="E12" s="18">
        <f>D12/D10*100-100</f>
        <v>-16.522144088520463</v>
      </c>
      <c r="F12" s="17">
        <v>12115317</v>
      </c>
      <c r="G12" s="18">
        <f>F12/F10*100-100</f>
        <v>-28.337218539442475</v>
      </c>
      <c r="H12" s="17">
        <v>3011777</v>
      </c>
      <c r="I12" s="18">
        <f>H12/H10*100-100</f>
        <v>26.437886147939068</v>
      </c>
      <c r="J12" s="17">
        <v>7461042</v>
      </c>
      <c r="K12" s="18">
        <f>J12/J10*100-100</f>
        <v>182.09826083866005</v>
      </c>
      <c r="L12" s="17">
        <v>4581570</v>
      </c>
      <c r="M12" s="18">
        <f>L12/L10*100-100</f>
        <v>42.544461431912936</v>
      </c>
      <c r="N12" s="17">
        <v>9403473</v>
      </c>
      <c r="O12" s="18">
        <f>N12/N10*100-100</f>
        <v>12.575659716090868</v>
      </c>
      <c r="P12" s="17">
        <f t="shared" si="0"/>
        <v>66431841</v>
      </c>
      <c r="Q12" s="18">
        <f>P12/P10*100-100</f>
        <v>-3.6368907156869454</v>
      </c>
      <c r="R12" s="17">
        <v>19427788</v>
      </c>
      <c r="S12" s="15">
        <f>R12/R10*100-100</f>
        <v>-8.182872525546784</v>
      </c>
    </row>
    <row r="13" spans="1:19" ht="12.75">
      <c r="A13" s="16" t="s">
        <v>31</v>
      </c>
      <c r="B13" s="17">
        <v>61381408</v>
      </c>
      <c r="C13" s="18">
        <f>B13/B11*100-100</f>
        <v>-10.526774722227572</v>
      </c>
      <c r="D13" s="17">
        <v>22766977</v>
      </c>
      <c r="E13" s="18">
        <f>D13/D11*100-100</f>
        <v>-5.4158977312463605</v>
      </c>
      <c r="F13" s="17">
        <v>13858268</v>
      </c>
      <c r="G13" s="18">
        <f>F13/F11*100-100</f>
        <v>-19.11637899587886</v>
      </c>
      <c r="H13" s="17">
        <v>1794470</v>
      </c>
      <c r="I13" s="18">
        <f>H13/H11*100-100</f>
        <v>-44.53368726862248</v>
      </c>
      <c r="J13" s="17">
        <v>6262349</v>
      </c>
      <c r="K13" s="18">
        <f>J13/J11*100-100</f>
        <v>47.86943634471635</v>
      </c>
      <c r="L13" s="17">
        <v>4105770</v>
      </c>
      <c r="M13" s="18">
        <f>L13/L11*100-100</f>
        <v>5.381454237734488</v>
      </c>
      <c r="N13" s="17">
        <v>11396245</v>
      </c>
      <c r="O13" s="18">
        <f>N13/N11*100-100</f>
        <v>29.636147277420747</v>
      </c>
      <c r="P13" s="17">
        <f t="shared" si="0"/>
        <v>72777653</v>
      </c>
      <c r="Q13" s="18">
        <f>P13/P11*100-100</f>
        <v>-5.964794528323495</v>
      </c>
      <c r="R13" s="17">
        <v>21425418</v>
      </c>
      <c r="S13" s="18">
        <f>R13/R11*100-100</f>
        <v>-31.19224697393902</v>
      </c>
    </row>
    <row r="14" spans="1:19" ht="12.75">
      <c r="A14" s="16" t="s">
        <v>15</v>
      </c>
      <c r="B14" s="17">
        <v>44478856</v>
      </c>
      <c r="C14" s="18">
        <f>B14/B12*100-100</f>
        <v>-22.005735812043582</v>
      </c>
      <c r="D14" s="17">
        <v>19576239</v>
      </c>
      <c r="E14" s="18">
        <f>D14/D12*100-100</f>
        <v>0.05577213199656228</v>
      </c>
      <c r="F14" s="17">
        <v>10568141</v>
      </c>
      <c r="G14" s="18">
        <f>F14/F12*100-100</f>
        <v>-12.770412858367635</v>
      </c>
      <c r="H14" s="17">
        <v>814074</v>
      </c>
      <c r="I14" s="18">
        <f>H14/H12*100-100</f>
        <v>-72.97030955479107</v>
      </c>
      <c r="J14" s="17">
        <v>4136197</v>
      </c>
      <c r="K14" s="18">
        <f>J14/J12*100-100</f>
        <v>-44.56274338088433</v>
      </c>
      <c r="L14" s="17">
        <v>2142810</v>
      </c>
      <c r="M14" s="18">
        <f>L14/L12*100-100</f>
        <v>-53.22978804209038</v>
      </c>
      <c r="N14" s="17">
        <v>12186352</v>
      </c>
      <c r="O14" s="18">
        <f>N14/N12*100-100</f>
        <v>29.59416164644702</v>
      </c>
      <c r="P14" s="17">
        <f t="shared" si="0"/>
        <v>56665208</v>
      </c>
      <c r="Q14" s="18">
        <f>P14/P12*100-100</f>
        <v>-14.701734669674437</v>
      </c>
      <c r="R14" s="17">
        <v>18196451</v>
      </c>
      <c r="S14" s="18">
        <f>R14/R12*100-100</f>
        <v>-6.338019541905652</v>
      </c>
    </row>
    <row r="15" spans="1:19" ht="12.7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4"/>
    </row>
    <row r="16" spans="1:19" ht="22.5">
      <c r="A16" s="9" t="s">
        <v>1</v>
      </c>
      <c r="B16" s="19" t="s">
        <v>17</v>
      </c>
      <c r="C16" s="20" t="s">
        <v>3</v>
      </c>
      <c r="D16" s="19" t="s">
        <v>18</v>
      </c>
      <c r="E16" s="20" t="s">
        <v>3</v>
      </c>
      <c r="F16" s="19" t="s">
        <v>19</v>
      </c>
      <c r="G16" s="20" t="s">
        <v>3</v>
      </c>
      <c r="H16" s="19" t="s">
        <v>20</v>
      </c>
      <c r="I16" s="20" t="s">
        <v>3</v>
      </c>
      <c r="J16" s="19" t="s">
        <v>21</v>
      </c>
      <c r="K16" s="20" t="s">
        <v>3</v>
      </c>
      <c r="L16" s="19" t="s">
        <v>22</v>
      </c>
      <c r="M16" s="20" t="s">
        <v>3</v>
      </c>
      <c r="N16" s="19" t="s">
        <v>23</v>
      </c>
      <c r="O16" s="20" t="s">
        <v>3</v>
      </c>
      <c r="P16" s="19" t="s">
        <v>24</v>
      </c>
      <c r="Q16" s="21" t="s">
        <v>3</v>
      </c>
      <c r="R16" s="19" t="s">
        <v>25</v>
      </c>
      <c r="S16" s="22" t="s">
        <v>3</v>
      </c>
    </row>
    <row r="17" spans="1:19" ht="12.75">
      <c r="A17" s="14" t="s">
        <v>12</v>
      </c>
      <c r="B17" s="17">
        <f>B21+B22</f>
        <v>2980466</v>
      </c>
      <c r="C17" s="18"/>
      <c r="D17" s="17">
        <f>D21+D22</f>
        <v>5988380</v>
      </c>
      <c r="E17" s="18"/>
      <c r="F17" s="17">
        <f>F21+F22</f>
        <v>514127</v>
      </c>
      <c r="G17" s="18"/>
      <c r="H17" s="17">
        <f>H21+H22</f>
        <v>3695</v>
      </c>
      <c r="I17" s="18"/>
      <c r="J17" s="17">
        <f>J21+J22</f>
        <v>3291495</v>
      </c>
      <c r="K17" s="18"/>
      <c r="L17" s="17">
        <f>L21+L22</f>
        <v>13431735</v>
      </c>
      <c r="M17" s="18"/>
      <c r="N17" s="17">
        <f>N21+N22</f>
        <v>18031017</v>
      </c>
      <c r="O17" s="18"/>
      <c r="P17" s="17">
        <f>P21+P22</f>
        <v>2765482</v>
      </c>
      <c r="Q17" s="18"/>
      <c r="R17" s="17">
        <f>R21+R22</f>
        <v>229057702</v>
      </c>
      <c r="S17" s="15"/>
    </row>
    <row r="18" spans="1:19" ht="12.75">
      <c r="A18" s="14" t="s">
        <v>13</v>
      </c>
      <c r="B18" s="17">
        <f>B23+B24</f>
        <v>5242531</v>
      </c>
      <c r="C18" s="18">
        <f>B18/B17*100-100</f>
        <v>75.89635312061941</v>
      </c>
      <c r="D18" s="17">
        <f>D23+D24</f>
        <v>2844161</v>
      </c>
      <c r="E18" s="18">
        <f>D18/D17*100-100</f>
        <v>-52.50533533276111</v>
      </c>
      <c r="F18" s="17">
        <f>F23+F24</f>
        <v>5895005</v>
      </c>
      <c r="G18" s="18">
        <f>F18/F17*100-100</f>
        <v>1046.6048272119535</v>
      </c>
      <c r="H18" s="17">
        <f>H23+H24</f>
        <v>7631867</v>
      </c>
      <c r="I18" s="18">
        <f>H18/H17*100-100</f>
        <v>206445.79161028418</v>
      </c>
      <c r="J18" s="17">
        <f>J23+J24</f>
        <v>8039673</v>
      </c>
      <c r="K18" s="18">
        <f>J18/J17*100-100</f>
        <v>144.2559687922965</v>
      </c>
      <c r="L18" s="17">
        <f>L23+L24</f>
        <v>4345967</v>
      </c>
      <c r="M18" s="18">
        <f>L18/L17*100-100</f>
        <v>-67.64403854006946</v>
      </c>
      <c r="N18" s="17">
        <f>N23+N24</f>
        <v>80965258</v>
      </c>
      <c r="O18" s="18">
        <f>N18/N17*100-100</f>
        <v>349.03322979508033</v>
      </c>
      <c r="P18" s="17">
        <f>P23+P24</f>
        <v>6115632</v>
      </c>
      <c r="Q18" s="18">
        <f>P18/P17*100-100</f>
        <v>121.14163100681904</v>
      </c>
      <c r="R18" s="17">
        <f>R23+R24</f>
        <v>315471859</v>
      </c>
      <c r="S18" s="15">
        <f>R18/R17*100-100</f>
        <v>37.72593379112831</v>
      </c>
    </row>
    <row r="19" spans="1:19" ht="12.75">
      <c r="A19" s="14" t="s">
        <v>30</v>
      </c>
      <c r="B19" s="14">
        <f>B25+B26</f>
        <v>3780032</v>
      </c>
      <c r="C19" s="15">
        <f>B19/B18*100-100</f>
        <v>-27.89681167359811</v>
      </c>
      <c r="D19" s="14">
        <f>D25+D26</f>
        <v>3516974</v>
      </c>
      <c r="E19" s="15">
        <f>D19/D18*100-100</f>
        <v>23.655939308639688</v>
      </c>
      <c r="F19" s="14">
        <f>F25+F26</f>
        <v>824373</v>
      </c>
      <c r="G19" s="15">
        <f>F19/F18*100-100</f>
        <v>-86.01573705196179</v>
      </c>
      <c r="H19" s="14">
        <f>H25+H26</f>
        <v>451561</v>
      </c>
      <c r="I19" s="15">
        <f>H19/H18*100-100</f>
        <v>-94.08321712105308</v>
      </c>
      <c r="J19" s="14">
        <f>J25+J26</f>
        <v>4091059</v>
      </c>
      <c r="K19" s="15">
        <f>J19/J18*100-100</f>
        <v>-49.11411197943001</v>
      </c>
      <c r="L19" s="14">
        <f>L25+L26</f>
        <v>1788137</v>
      </c>
      <c r="M19" s="15">
        <f>L19/L18*100-100</f>
        <v>-58.85525591887835</v>
      </c>
      <c r="N19" s="14">
        <f>N25+N26</f>
        <v>64426300</v>
      </c>
      <c r="O19" s="15">
        <f>N19/N18*100-100</f>
        <v>-20.427228182240825</v>
      </c>
      <c r="P19" s="14">
        <f>P25+P26</f>
        <v>994995</v>
      </c>
      <c r="Q19" s="15">
        <f>P19/P18*100-100</f>
        <v>-83.73029966485885</v>
      </c>
      <c r="R19" s="14">
        <f>R25+R26</f>
        <v>248938161</v>
      </c>
      <c r="S19" s="15">
        <f>R19/R18*100-100</f>
        <v>-21.090216481083985</v>
      </c>
    </row>
    <row r="20" spans="1:19" ht="12.75">
      <c r="A20" s="14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5"/>
    </row>
    <row r="21" spans="1:19" ht="12.75">
      <c r="A21" s="16" t="s">
        <v>14</v>
      </c>
      <c r="B21" s="17">
        <v>1193403</v>
      </c>
      <c r="C21" s="18"/>
      <c r="D21" s="17">
        <v>1571710</v>
      </c>
      <c r="E21" s="18"/>
      <c r="F21" s="17">
        <v>370553</v>
      </c>
      <c r="G21" s="18"/>
      <c r="H21" s="17">
        <v>2408</v>
      </c>
      <c r="I21" s="18"/>
      <c r="J21" s="17">
        <v>2894470</v>
      </c>
      <c r="K21" s="18"/>
      <c r="L21" s="17">
        <v>7026872</v>
      </c>
      <c r="M21" s="18"/>
      <c r="N21" s="17">
        <v>6189141</v>
      </c>
      <c r="O21" s="18"/>
      <c r="P21" s="17">
        <f>3691+2635793</f>
        <v>2639484</v>
      </c>
      <c r="Q21" s="18"/>
      <c r="R21" s="17">
        <f aca="true" t="shared" si="1" ref="R21:R26">P9+R9+B21+D21+F21+H21+J21+L21+N21+P21</f>
        <v>113841046</v>
      </c>
      <c r="S21" s="15"/>
    </row>
    <row r="22" spans="1:19" ht="12.75">
      <c r="A22" s="16" t="s">
        <v>15</v>
      </c>
      <c r="B22" s="17">
        <v>1787063</v>
      </c>
      <c r="C22" s="18"/>
      <c r="D22" s="17">
        <v>4416670</v>
      </c>
      <c r="E22" s="18"/>
      <c r="F22" s="17">
        <v>143574</v>
      </c>
      <c r="G22" s="18"/>
      <c r="H22" s="17">
        <v>1287</v>
      </c>
      <c r="I22" s="18"/>
      <c r="J22" s="17">
        <v>397025</v>
      </c>
      <c r="K22" s="18"/>
      <c r="L22" s="17">
        <v>6404863</v>
      </c>
      <c r="M22" s="18"/>
      <c r="N22" s="17">
        <v>11841876</v>
      </c>
      <c r="O22" s="18"/>
      <c r="P22" s="17">
        <f>17795+108203</f>
        <v>125998</v>
      </c>
      <c r="Q22" s="18"/>
      <c r="R22" s="17">
        <f t="shared" si="1"/>
        <v>115216656</v>
      </c>
      <c r="S22" s="15"/>
    </row>
    <row r="23" spans="1:19" ht="12.75">
      <c r="A23" s="16" t="s">
        <v>16</v>
      </c>
      <c r="B23" s="14">
        <v>3124277</v>
      </c>
      <c r="C23" s="15">
        <f>B23/B21*100-100</f>
        <v>161.795638187603</v>
      </c>
      <c r="D23" s="14">
        <v>1370662</v>
      </c>
      <c r="E23" s="15">
        <f>D23/D21*100-100</f>
        <v>-12.791672764059527</v>
      </c>
      <c r="F23" s="14">
        <v>2542286</v>
      </c>
      <c r="G23" s="15">
        <f>F23/F21*100-100</f>
        <v>586.0789144872664</v>
      </c>
      <c r="H23" s="14">
        <v>4344090</v>
      </c>
      <c r="I23" s="15">
        <f>H23/H21*100-100</f>
        <v>180302.40863787377</v>
      </c>
      <c r="J23" s="14">
        <v>2951553</v>
      </c>
      <c r="K23" s="15">
        <f>J23/J21*100-100</f>
        <v>1.9721399772669912</v>
      </c>
      <c r="L23" s="14">
        <v>3596206</v>
      </c>
      <c r="M23" s="15">
        <f>L23/L21*100-100</f>
        <v>-48.82209324433404</v>
      </c>
      <c r="N23" s="14">
        <v>32655885</v>
      </c>
      <c r="O23" s="15">
        <f>N23/N21*100-100</f>
        <v>427.63194440068503</v>
      </c>
      <c r="P23" s="14">
        <f>69200+4899952</f>
        <v>4969152</v>
      </c>
      <c r="Q23" s="15">
        <f>P23/P21*100-100</f>
        <v>88.26225125820045</v>
      </c>
      <c r="R23" s="17">
        <f t="shared" si="1"/>
        <v>164086247</v>
      </c>
      <c r="S23" s="15">
        <f>R23/R21*100-100</f>
        <v>44.136278403485505</v>
      </c>
    </row>
    <row r="24" spans="1:19" ht="12.75">
      <c r="A24" s="16" t="s">
        <v>15</v>
      </c>
      <c r="B24" s="14">
        <v>2118254</v>
      </c>
      <c r="C24" s="15">
        <f>B24/B22*100-100</f>
        <v>18.532698623383737</v>
      </c>
      <c r="D24" s="14">
        <v>1473499</v>
      </c>
      <c r="E24" s="15">
        <f>D24/D22*100-100</f>
        <v>-66.63778366959723</v>
      </c>
      <c r="F24" s="14">
        <v>3352719</v>
      </c>
      <c r="G24" s="15">
        <f>F24/F22*100-100</f>
        <v>2235.1853399640604</v>
      </c>
      <c r="H24" s="14">
        <v>3287777</v>
      </c>
      <c r="I24" s="15">
        <f>H24/H22*100-100</f>
        <v>255360.52836052835</v>
      </c>
      <c r="J24" s="14">
        <v>5088120</v>
      </c>
      <c r="K24" s="15">
        <f>J24/J22*100-100</f>
        <v>1181.5616145079025</v>
      </c>
      <c r="L24" s="14">
        <v>749761</v>
      </c>
      <c r="M24" s="15">
        <f>L24/L22*100-100</f>
        <v>-88.29387919772834</v>
      </c>
      <c r="N24" s="14">
        <v>48309373</v>
      </c>
      <c r="O24" s="15">
        <f>N24/N22*100-100</f>
        <v>307.9537144283558</v>
      </c>
      <c r="P24" s="14">
        <f>14065+1132415</f>
        <v>1146480</v>
      </c>
      <c r="Q24" s="15">
        <f>P24/P22*100-100</f>
        <v>809.919205066747</v>
      </c>
      <c r="R24" s="17">
        <f t="shared" si="1"/>
        <v>151385612</v>
      </c>
      <c r="S24" s="15">
        <f>R24/R22*100-100</f>
        <v>31.392124416455886</v>
      </c>
    </row>
    <row r="25" spans="1:19" ht="12.75">
      <c r="A25" s="16" t="s">
        <v>31</v>
      </c>
      <c r="B25" s="14">
        <v>1714388</v>
      </c>
      <c r="C25" s="18">
        <f>B25/B23*100-100</f>
        <v>-45.12688855693653</v>
      </c>
      <c r="D25" s="14">
        <v>1664645</v>
      </c>
      <c r="E25" s="18">
        <f>D25/D23*100-100</f>
        <v>21.448249094233304</v>
      </c>
      <c r="F25" s="14">
        <v>230089</v>
      </c>
      <c r="G25" s="18">
        <f>F25/F23*100-100</f>
        <v>-90.94952338171237</v>
      </c>
      <c r="H25" s="14">
        <v>451561</v>
      </c>
      <c r="I25" s="18">
        <f>H25/H23*100-100</f>
        <v>-89.60516471804222</v>
      </c>
      <c r="J25" s="14">
        <v>1777594</v>
      </c>
      <c r="K25" s="18">
        <f>J25/J23*100-100</f>
        <v>-39.774281539243916</v>
      </c>
      <c r="L25" s="14">
        <v>1252759</v>
      </c>
      <c r="M25" s="18">
        <f>L25/L23*100-100</f>
        <v>-65.16442606458028</v>
      </c>
      <c r="N25" s="14">
        <v>29680710</v>
      </c>
      <c r="O25" s="18">
        <f>N25/N23*100-100</f>
        <v>-9.110685562495092</v>
      </c>
      <c r="P25" s="14">
        <f>99337+608565</f>
        <v>707902</v>
      </c>
      <c r="Q25" s="18">
        <f>P25/P23*100-100</f>
        <v>-85.75406829978233</v>
      </c>
      <c r="R25" s="17">
        <f t="shared" si="1"/>
        <v>131682719</v>
      </c>
      <c r="S25" s="18">
        <f>R25/R23*100-100</f>
        <v>-19.74786345134703</v>
      </c>
    </row>
    <row r="26" spans="1:19" ht="12.75">
      <c r="A26" s="16" t="s">
        <v>15</v>
      </c>
      <c r="B26" s="14">
        <v>2065644</v>
      </c>
      <c r="C26" s="18">
        <f>B26/B24*100-100</f>
        <v>-2.4836492696343413</v>
      </c>
      <c r="D26" s="14">
        <v>1852329</v>
      </c>
      <c r="E26" s="18">
        <f>D26/D24*100-100</f>
        <v>25.709552568410302</v>
      </c>
      <c r="F26" s="14">
        <v>594284</v>
      </c>
      <c r="G26" s="18">
        <f>F26/F24*100-100</f>
        <v>-82.27456580763256</v>
      </c>
      <c r="H26" s="14">
        <v>0</v>
      </c>
      <c r="I26" s="18">
        <f>H26/H24*100-100</f>
        <v>-100</v>
      </c>
      <c r="J26" s="14">
        <v>2313465</v>
      </c>
      <c r="K26" s="18">
        <f>J26/J24*100-100</f>
        <v>-54.532027546520126</v>
      </c>
      <c r="L26" s="14">
        <v>535378</v>
      </c>
      <c r="M26" s="18">
        <f>L26/L24*100-100</f>
        <v>-28.593511799093307</v>
      </c>
      <c r="N26" s="14">
        <v>34745590</v>
      </c>
      <c r="O26" s="18">
        <f>N26/N24*100-100</f>
        <v>-28.07691790990539</v>
      </c>
      <c r="P26" s="14">
        <f>138547+148546</f>
        <v>287093</v>
      </c>
      <c r="Q26" s="18">
        <f>P26/P24*100-100</f>
        <v>-74.95874328379038</v>
      </c>
      <c r="R26" s="17">
        <f t="shared" si="1"/>
        <v>117255442</v>
      </c>
      <c r="S26" s="18">
        <f>R26/R24*100-100</f>
        <v>-22.545187451499686</v>
      </c>
    </row>
    <row r="29" ht="12.75">
      <c r="A29" s="23" t="s">
        <v>26</v>
      </c>
    </row>
    <row r="30" ht="12.75">
      <c r="A30" s="23" t="s">
        <v>27</v>
      </c>
    </row>
    <row r="31" ht="12.75">
      <c r="A31" s="14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uffstat</dc:creator>
  <cp:keywords/>
  <dc:description/>
  <cp:lastModifiedBy>taddia_m</cp:lastModifiedBy>
  <cp:lastPrinted>2011-01-17T11:42:13Z</cp:lastPrinted>
  <dcterms:created xsi:type="dcterms:W3CDTF">2008-06-04T10:37:15Z</dcterms:created>
  <dcterms:modified xsi:type="dcterms:W3CDTF">2016-09-15T09:49:11Z</dcterms:modified>
  <cp:category/>
  <cp:version/>
  <cp:contentType/>
  <cp:contentStatus/>
</cp:coreProperties>
</file>