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450" windowHeight="11895" activeTab="0"/>
  </bookViews>
  <sheets>
    <sheet name="Import dal 2008" sheetId="1" r:id="rId1"/>
    <sheet name="import 2006-2008" sheetId="2" r:id="rId2"/>
    <sheet name="import dal 2002 al 2006" sheetId="3" r:id="rId3"/>
    <sheet name="import 1999-2001 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<sst xmlns="http://schemas.openxmlformats.org/spreadsheetml/2006/main" count="297" uniqueCount="76">
  <si>
    <t>IMPORTAZIONI SETTORE BIOMEDICALE DELLA PROVINCIA DI MODENA PER AREE DI PROVENIENZA</t>
  </si>
  <si>
    <r>
      <t xml:space="preserve">Valori in migliaia di lire correnti - variazioni % rispetto allo stesso periodo dell'anno precedente </t>
    </r>
    <r>
      <rPr>
        <sz val="11"/>
        <rFont val="Arial"/>
        <family val="2"/>
      </rPr>
      <t>- anno 1999 definitivo - anno 2000 provvisorio</t>
    </r>
  </si>
  <si>
    <t>PERIODI</t>
  </si>
  <si>
    <t>UNIONE EUROPEA</t>
  </si>
  <si>
    <t>VAR %</t>
  </si>
  <si>
    <t>Germania</t>
  </si>
  <si>
    <t>Francia</t>
  </si>
  <si>
    <t>Regno Unito</t>
  </si>
  <si>
    <t>Spagna</t>
  </si>
  <si>
    <t>Belgio e Lux.</t>
  </si>
  <si>
    <t>Paesi Bassi</t>
  </si>
  <si>
    <t>ALTRI EUROPA OVEST</t>
  </si>
  <si>
    <t>EUROPA EST</t>
  </si>
  <si>
    <t>Anno 1999</t>
  </si>
  <si>
    <t>Anno 2000</t>
  </si>
  <si>
    <t>Anno 2001</t>
  </si>
  <si>
    <t>AFRICA NORD</t>
  </si>
  <si>
    <t>AFRICA CENTRO SUD</t>
  </si>
  <si>
    <t>STATI UNITI</t>
  </si>
  <si>
    <t>CANADA</t>
  </si>
  <si>
    <t>AMERICA CENTRO SUD</t>
  </si>
  <si>
    <t xml:space="preserve"> MEDIO ORIENTE</t>
  </si>
  <si>
    <t>ASIA</t>
  </si>
  <si>
    <t>AUSTRALIA E OCEANIA e altri</t>
  </si>
  <si>
    <t>TOTALE</t>
  </si>
  <si>
    <t>Fonte: elaborazioni Camera di Commercio di Modena su dati Istat</t>
  </si>
  <si>
    <t xml:space="preserve">Dall'anno 2000 i dati delle importazioni ed esportazioni sono calcolati secondo la nuvoa classificazione delle attività economiche ATECO 91. </t>
  </si>
  <si>
    <t>E' stata ricostruita la serie dell'anno 1999 secondo la nuova classificazione per rendere possibile il confronto del 2000 con l'anno precedente.</t>
  </si>
  <si>
    <r>
      <t xml:space="preserve">Valori in euro correnti - variazioni % rispetto allo stesso periodo dell'anno precedente </t>
    </r>
    <r>
      <rPr>
        <sz val="11"/>
        <rFont val="Arial"/>
        <family val="2"/>
      </rPr>
      <t>- dati provvisori</t>
    </r>
  </si>
  <si>
    <t>Anno 2002</t>
  </si>
  <si>
    <t>2002 - 1° sem.</t>
  </si>
  <si>
    <t xml:space="preserve"> - 2° sem.</t>
  </si>
  <si>
    <t xml:space="preserve">Dall'anno 2002 i dati delle importazioni ed esportazioni sono calcolati secondo la nuvoa classificazione delle attività economiche ATECO 2002. </t>
  </si>
  <si>
    <t>2003 - 1° sem.</t>
  </si>
  <si>
    <t>Anno 2003</t>
  </si>
  <si>
    <t>UNIONE EUROPEA a 15</t>
  </si>
  <si>
    <t>10  PAESI NUOVI ENTRATI UE</t>
  </si>
  <si>
    <t>ALTRI PAESI EUROPEI</t>
  </si>
  <si>
    <t>Anno 2004</t>
  </si>
  <si>
    <t>2004 - 1° sem.</t>
  </si>
  <si>
    <t>n.d.</t>
  </si>
  <si>
    <t>2005 - 1° sem.</t>
  </si>
  <si>
    <t>Anno 2005</t>
  </si>
  <si>
    <t>Anno 2006</t>
  </si>
  <si>
    <t>2006 - 1° sem.</t>
  </si>
  <si>
    <t>12  PAESI NUOVI ENTRATI UE</t>
  </si>
  <si>
    <t>UNIONE EUROPEA a 27</t>
  </si>
  <si>
    <t>Anno 2007</t>
  </si>
  <si>
    <t>2007 - 1° sem.</t>
  </si>
  <si>
    <t>A partire dall'anno 2006 sono conteggiati nel gruppo "12 Paesi nuovi entrati" anche Romania e Bulgaria, che entreranno a far parte dell'U.E. a 27 dall'anno 2007.</t>
  </si>
  <si>
    <t>Fonte: elaborazioni Ufficio Statistica Camera di Commercio di Modena su dati Istat</t>
  </si>
  <si>
    <t>Anno 2008</t>
  </si>
  <si>
    <t>2008 - 1° sem.</t>
  </si>
  <si>
    <t>Anno 2009</t>
  </si>
  <si>
    <t>2009 - 1° sem.</t>
  </si>
  <si>
    <t>Anno 2008*</t>
  </si>
  <si>
    <t>* dati definitivi</t>
  </si>
  <si>
    <t xml:space="preserve">Dall'anno 2008 i dati delle importazioni ed esportazioni sono calcolati secondo la nuvoa classificazione delle attività economiche ATECO 2007. </t>
  </si>
  <si>
    <t>Anno 2010</t>
  </si>
  <si>
    <t>2010 - 1° sem.</t>
  </si>
  <si>
    <t>Anno 2011</t>
  </si>
  <si>
    <t>2011 - 1° sem.</t>
  </si>
  <si>
    <t>Anno 2012</t>
  </si>
  <si>
    <t>2012 - 1° sem.</t>
  </si>
  <si>
    <t>2013 - 1° sem.</t>
  </si>
  <si>
    <t>Anno 2013</t>
  </si>
  <si>
    <t>A partire dall'anno 2013 è conteggiata nel gruppo "13 Paesi nuovi entrati" anche la Croazia.</t>
  </si>
  <si>
    <t>13  PAESI NUOVI ENTRATI UE</t>
  </si>
  <si>
    <t>UNIONE EUROPEA a 28</t>
  </si>
  <si>
    <t>2014 - 1° sem.</t>
  </si>
  <si>
    <t>Anno 2014</t>
  </si>
  <si>
    <t>CANADA E GROENLANDIA</t>
  </si>
  <si>
    <t>Anno 2015</t>
  </si>
  <si>
    <t>2015 - 1° sem.</t>
  </si>
  <si>
    <t>OCEANIA **</t>
  </si>
  <si>
    <t>** fino al 2014 comprende altri paesi non UE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</si>
</sst>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General_)"/>
    <numFmt numFmtId="173" formatCode="&quot;L.&quot;\ #,##0;&quot;L.&quot;\ \-#,##0"/>
    <numFmt numFmtId="174" formatCode="&quot;L.&quot;\ #,##0;[Red]&quot;L.&quot;\ \-#,##0"/>
    <numFmt numFmtId="175" formatCode="&quot;L.&quot;\ #,##0.00;&quot;L.&quot;\ \-#,##0.00"/>
    <numFmt numFmtId="176" formatCode="&quot;L.&quot;\ #,##0.00;[Red]&quot;L.&quot;\ \-#,##0.00"/>
    <numFmt numFmtId="177" formatCode="_ &quot;L.&quot;\ * #,##0_ ;_ &quot;L.&quot;\ * \-#,##0_ ;_ &quot;L.&quot;\ * &quot;-&quot;_ ;_ @_ "/>
    <numFmt numFmtId="178" formatCode="_ * #,##0_ ;_ * \-#,##0_ ;_ * &quot;-&quot;_ ;_ @_ "/>
    <numFmt numFmtId="179" formatCode="_ &quot;L.&quot;\ * #,##0.00_ ;_ &quot;L.&quot;\ * \-#,##0.00_ ;_ &quot;L.&quot;\ * &quot;-&quot;??_ ;_ @_ "/>
    <numFmt numFmtId="180" formatCode="_ * #,##0.00_ ;_ * \-#,##0.00_ ;_ * &quot;-&quot;??_ ;_ @_ 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_-* #,##0.0_-;\-* #,##0.0_-;_-* &quot;-&quot;_-;_-@_-"/>
    <numFmt numFmtId="190" formatCode="_-* #,##0.00_-;\-* #,##0.00_-;_-* &quot;-&quot;_-;_-@_-"/>
    <numFmt numFmtId="191" formatCode="_-* #,##0.000_-;\-* #,##0.000_-;_-* &quot;-&quot;_-;_-@_-"/>
    <numFmt numFmtId="192" formatCode="_-* #,##0.0000_-;\-* #,##0.0000_-;_-* &quot;-&quot;_-;_-@_-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1"/>
      <name val="Arial"/>
      <family val="0"/>
    </font>
    <font>
      <sz val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172" fontId="4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/>
    </xf>
    <xf numFmtId="170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170" fontId="6" fillId="0" borderId="0" xfId="0" applyNumberFormat="1" applyFont="1" applyAlignment="1">
      <alignment/>
    </xf>
    <xf numFmtId="0" fontId="6" fillId="0" borderId="0" xfId="0" applyFont="1" applyAlignment="1">
      <alignment horizontal="center" vertical="center"/>
    </xf>
    <xf numFmtId="17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5" fillId="0" borderId="13" xfId="0" applyFont="1" applyBorder="1" applyAlignment="1">
      <alignment/>
    </xf>
    <xf numFmtId="0" fontId="6" fillId="0" borderId="14" xfId="0" applyFont="1" applyBorder="1" applyAlignment="1">
      <alignment/>
    </xf>
    <xf numFmtId="170" fontId="6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170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170" fontId="6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70" fontId="6" fillId="0" borderId="18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70" fontId="6" fillId="0" borderId="19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3" fontId="6" fillId="0" borderId="0" xfId="46" applyNumberFormat="1" applyFont="1" applyBorder="1" applyAlignment="1">
      <alignment/>
    </xf>
    <xf numFmtId="170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 wrapText="1"/>
    </xf>
    <xf numFmtId="3" fontId="6" fillId="0" borderId="0" xfId="48" applyNumberFormat="1" applyFont="1" applyBorder="1" applyAlignment="1" applyProtection="1">
      <alignment/>
      <protection/>
    </xf>
    <xf numFmtId="3" fontId="6" fillId="0" borderId="0" xfId="46" applyNumberFormat="1" applyFont="1" applyBorder="1" applyAlignment="1">
      <alignment horizontal="right"/>
    </xf>
    <xf numFmtId="170" fontId="6" fillId="0" borderId="0" xfId="0" applyNumberFormat="1" applyFont="1" applyBorder="1" applyAlignment="1">
      <alignment horizontal="right"/>
    </xf>
    <xf numFmtId="41" fontId="6" fillId="0" borderId="0" xfId="46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3" fontId="6" fillId="0" borderId="17" xfId="0" applyNumberFormat="1" applyFont="1" applyBorder="1" applyAlignment="1">
      <alignment horizontal="center" vertical="center" wrapText="1"/>
    </xf>
    <xf numFmtId="170" fontId="6" fillId="0" borderId="15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171" fontId="6" fillId="0" borderId="0" xfId="46" applyNumberFormat="1" applyFont="1" applyBorder="1" applyAlignment="1">
      <alignment/>
    </xf>
    <xf numFmtId="171" fontId="6" fillId="0" borderId="0" xfId="46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 vertical="center"/>
    </xf>
    <xf numFmtId="3" fontId="6" fillId="0" borderId="20" xfId="0" applyNumberFormat="1" applyFont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center" vertical="center" wrapText="1"/>
    </xf>
    <xf numFmtId="3" fontId="6" fillId="0" borderId="22" xfId="0" applyNumberFormat="1" applyFont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Fill="1" applyAlignment="1">
      <alignment/>
    </xf>
    <xf numFmtId="3" fontId="6" fillId="0" borderId="21" xfId="0" applyNumberFormat="1" applyFont="1" applyFill="1" applyBorder="1" applyAlignment="1">
      <alignment horizontal="center" vertical="center" wrapText="1"/>
    </xf>
    <xf numFmtId="3" fontId="6" fillId="0" borderId="24" xfId="0" applyNumberFormat="1" applyFont="1" applyFill="1" applyBorder="1" applyAlignment="1">
      <alignment horizontal="center" vertical="center" wrapText="1"/>
    </xf>
    <xf numFmtId="3" fontId="6" fillId="0" borderId="22" xfId="0" applyNumberFormat="1" applyFont="1" applyFill="1" applyBorder="1" applyAlignment="1">
      <alignment horizontal="center" vertical="center" wrapText="1"/>
    </xf>
    <xf numFmtId="3" fontId="6" fillId="0" borderId="25" xfId="0" applyNumberFormat="1" applyFont="1" applyBorder="1" applyAlignment="1">
      <alignment horizontal="center" vertical="center" wrapText="1"/>
    </xf>
    <xf numFmtId="170" fontId="6" fillId="0" borderId="0" xfId="0" applyNumberFormat="1" applyFont="1" applyFill="1" applyAlignment="1">
      <alignment/>
    </xf>
    <xf numFmtId="170" fontId="0" fillId="0" borderId="0" xfId="0" applyNumberFormat="1" applyAlignment="1">
      <alignment/>
    </xf>
    <xf numFmtId="0" fontId="6" fillId="0" borderId="0" xfId="0" applyFon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DATI-MEL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opolazione"/>
      <sheetName val="Lavoro"/>
      <sheetName val="Redd. e Cons."/>
      <sheetName val="Imprese"/>
      <sheetName val="Agricoltura"/>
      <sheetName val="Ind. Manifatt."/>
      <sheetName val="Edilizia"/>
      <sheetName val="Import Export"/>
      <sheetName val="Comm. e Servizi"/>
      <sheetName val="Credito e insol."/>
      <sheetName val="Prezzi"/>
      <sheetName val="Modulo1"/>
      <sheetName val="Modulo2"/>
    </sheetNames>
    <definedNames>
      <definedName name="chiusur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tabSelected="1" zoomScalePageLayoutView="0" workbookViewId="0" topLeftCell="M19">
      <selection activeCell="P52" sqref="P52"/>
    </sheetView>
  </sheetViews>
  <sheetFormatPr defaultColWidth="9.140625" defaultRowHeight="12.75"/>
  <cols>
    <col min="1" max="1" width="13.57421875" style="0" customWidth="1"/>
    <col min="2" max="2" width="13.8515625" style="0" customWidth="1"/>
    <col min="3" max="3" width="7.140625" style="0" customWidth="1"/>
    <col min="4" max="4" width="13.8515625" style="0" customWidth="1"/>
    <col min="5" max="5" width="8.00390625" style="0" customWidth="1"/>
    <col min="6" max="6" width="13.8515625" style="0" customWidth="1"/>
    <col min="7" max="7" width="7.140625" style="0" customWidth="1"/>
    <col min="8" max="8" width="13.8515625" style="0" customWidth="1"/>
    <col min="9" max="9" width="7.140625" style="0" customWidth="1"/>
    <col min="10" max="10" width="13.8515625" style="0" customWidth="1"/>
    <col min="11" max="11" width="7.140625" style="0" customWidth="1"/>
    <col min="12" max="12" width="13.8515625" style="0" customWidth="1"/>
    <col min="13" max="13" width="7.140625" style="0" customWidth="1"/>
    <col min="14" max="14" width="13.8515625" style="0" customWidth="1"/>
    <col min="15" max="15" width="7.140625" style="0" customWidth="1"/>
    <col min="16" max="16" width="13.8515625" style="0" customWidth="1"/>
    <col min="17" max="17" width="7.140625" style="0" customWidth="1"/>
    <col min="18" max="18" width="13.57421875" style="0" customWidth="1"/>
    <col min="19" max="19" width="7.140625" style="0" customWidth="1"/>
  </cols>
  <sheetData>
    <row r="1" spans="1:14" ht="15">
      <c r="A1" s="1" t="s">
        <v>0</v>
      </c>
      <c r="B1" s="2"/>
      <c r="C1" s="2"/>
      <c r="D1" s="2"/>
      <c r="E1" s="3"/>
      <c r="F1" s="2"/>
      <c r="G1" s="3"/>
      <c r="H1" s="2"/>
      <c r="I1" s="3"/>
      <c r="J1" s="2"/>
      <c r="K1" s="3"/>
      <c r="L1" s="2"/>
      <c r="M1" s="3"/>
      <c r="N1" s="4"/>
    </row>
    <row r="2" spans="1:14" ht="15">
      <c r="A2" s="9" t="s">
        <v>28</v>
      </c>
      <c r="B2" s="10"/>
      <c r="C2" s="10"/>
      <c r="D2" s="10"/>
      <c r="E2" s="11"/>
      <c r="F2" s="10"/>
      <c r="G2" s="11"/>
      <c r="H2" s="10"/>
      <c r="I2" s="11"/>
      <c r="J2" s="10"/>
      <c r="K2" s="11"/>
      <c r="L2" s="10"/>
      <c r="M2" s="11"/>
      <c r="N2" s="12"/>
    </row>
    <row r="4" spans="1:19" ht="22.5">
      <c r="A4" s="42" t="s">
        <v>2</v>
      </c>
      <c r="B4" s="43" t="s">
        <v>35</v>
      </c>
      <c r="C4" s="44" t="s">
        <v>4</v>
      </c>
      <c r="D4" s="43" t="s">
        <v>5</v>
      </c>
      <c r="E4" s="44" t="s">
        <v>4</v>
      </c>
      <c r="F4" s="43" t="s">
        <v>6</v>
      </c>
      <c r="G4" s="44" t="s">
        <v>4</v>
      </c>
      <c r="H4" s="43" t="s">
        <v>7</v>
      </c>
      <c r="I4" s="44" t="s">
        <v>4</v>
      </c>
      <c r="J4" s="43" t="s">
        <v>8</v>
      </c>
      <c r="K4" s="44" t="s">
        <v>4</v>
      </c>
      <c r="L4" s="43" t="s">
        <v>9</v>
      </c>
      <c r="M4" s="44" t="s">
        <v>4</v>
      </c>
      <c r="N4" s="45" t="s">
        <v>67</v>
      </c>
      <c r="O4" s="44" t="s">
        <v>4</v>
      </c>
      <c r="P4" s="43" t="s">
        <v>68</v>
      </c>
      <c r="Q4" s="44" t="s">
        <v>4</v>
      </c>
      <c r="R4" s="46" t="s">
        <v>37</v>
      </c>
      <c r="S4" s="44" t="s">
        <v>4</v>
      </c>
    </row>
    <row r="5" spans="1:19" ht="12.75">
      <c r="A5" s="37" t="s">
        <v>55</v>
      </c>
      <c r="B5" s="37">
        <v>81190148</v>
      </c>
      <c r="C5" s="5"/>
      <c r="D5" s="37">
        <v>36713203</v>
      </c>
      <c r="E5" s="5"/>
      <c r="F5" s="37">
        <v>26570072</v>
      </c>
      <c r="G5" s="5"/>
      <c r="H5" s="37">
        <v>533181</v>
      </c>
      <c r="I5" s="5"/>
      <c r="J5" s="37">
        <v>236912</v>
      </c>
      <c r="K5" s="5"/>
      <c r="L5" s="37">
        <v>1965253</v>
      </c>
      <c r="M5" s="5"/>
      <c r="N5" s="37">
        <v>70923206</v>
      </c>
      <c r="O5" s="5"/>
      <c r="P5" s="37">
        <f>B5+N5</f>
        <v>152113354</v>
      </c>
      <c r="Q5" s="5"/>
      <c r="R5" s="37">
        <v>3523491</v>
      </c>
      <c r="S5" s="5"/>
    </row>
    <row r="6" spans="1:19" ht="12.75">
      <c r="A6" s="37" t="s">
        <v>53</v>
      </c>
      <c r="B6" s="37">
        <f>B15+B14</f>
        <v>42577430</v>
      </c>
      <c r="C6" s="5">
        <f aca="true" t="shared" si="0" ref="C6:C12">B6/B5*100-100</f>
        <v>-47.55837863480677</v>
      </c>
      <c r="D6" s="37">
        <f aca="true" t="shared" si="1" ref="D6:R6">D15+D14</f>
        <v>25365667</v>
      </c>
      <c r="E6" s="5">
        <f aca="true" t="shared" si="2" ref="E6:E12">D6/D5*100-100</f>
        <v>-30.908597106060185</v>
      </c>
      <c r="F6" s="37">
        <f t="shared" si="1"/>
        <v>1440380</v>
      </c>
      <c r="G6" s="5">
        <f aca="true" t="shared" si="3" ref="G6:G12">F6/F5*100-100</f>
        <v>-94.57893828816121</v>
      </c>
      <c r="H6" s="37">
        <f t="shared" si="1"/>
        <v>1116113</v>
      </c>
      <c r="I6" s="5">
        <f aca="true" t="shared" si="4" ref="I6:I12">H6/H5*100-100</f>
        <v>109.33097766049426</v>
      </c>
      <c r="J6" s="37">
        <f t="shared" si="1"/>
        <v>129417</v>
      </c>
      <c r="K6" s="5">
        <f aca="true" t="shared" si="5" ref="K6:K12">J6/J5*100-100</f>
        <v>-45.37338758695212</v>
      </c>
      <c r="L6" s="37">
        <f t="shared" si="1"/>
        <v>1878919</v>
      </c>
      <c r="M6" s="5">
        <f aca="true" t="shared" si="6" ref="M6:M12">L6/L5*100-100</f>
        <v>-4.393022170682343</v>
      </c>
      <c r="N6" s="37">
        <f t="shared" si="1"/>
        <v>80505572</v>
      </c>
      <c r="O6" s="5">
        <f aca="true" t="shared" si="7" ref="O6:O12">N6/N5*100-100</f>
        <v>13.51090361030775</v>
      </c>
      <c r="P6" s="37">
        <f t="shared" si="1"/>
        <v>123083002</v>
      </c>
      <c r="Q6" s="5">
        <f aca="true" t="shared" si="8" ref="Q6:Q12">P6/P5*100-100</f>
        <v>-19.084683386837952</v>
      </c>
      <c r="R6" s="37">
        <f t="shared" si="1"/>
        <v>3394132</v>
      </c>
      <c r="S6" s="5">
        <f aca="true" t="shared" si="9" ref="S6:S12">R6/R5*100-100</f>
        <v>-3.671330507158956</v>
      </c>
    </row>
    <row r="7" spans="1:19" ht="12.75">
      <c r="A7" s="37" t="s">
        <v>58</v>
      </c>
      <c r="B7" s="37">
        <f>SUM(B16:B17)</f>
        <v>34154617</v>
      </c>
      <c r="C7" s="5">
        <f t="shared" si="0"/>
        <v>-19.78234242884082</v>
      </c>
      <c r="D7" s="37">
        <f aca="true" t="shared" si="10" ref="D7:R7">SUM(D16:D17)</f>
        <v>18243856</v>
      </c>
      <c r="E7" s="5">
        <f t="shared" si="2"/>
        <v>-28.076576894272094</v>
      </c>
      <c r="F7" s="37">
        <f t="shared" si="10"/>
        <v>1869774</v>
      </c>
      <c r="G7" s="5">
        <f t="shared" si="3"/>
        <v>29.811160943639862</v>
      </c>
      <c r="H7" s="37">
        <f t="shared" si="10"/>
        <v>473705</v>
      </c>
      <c r="I7" s="5">
        <f t="shared" si="4"/>
        <v>-57.55761289403492</v>
      </c>
      <c r="J7" s="37">
        <f t="shared" si="10"/>
        <v>355436</v>
      </c>
      <c r="K7" s="5">
        <f t="shared" si="5"/>
        <v>174.64398031170555</v>
      </c>
      <c r="L7" s="37">
        <f t="shared" si="10"/>
        <v>920664</v>
      </c>
      <c r="M7" s="5">
        <f t="shared" si="6"/>
        <v>-51.000335831400925</v>
      </c>
      <c r="N7" s="37">
        <f t="shared" si="10"/>
        <v>75493162</v>
      </c>
      <c r="O7" s="5">
        <f t="shared" si="7"/>
        <v>-6.2261653143710305</v>
      </c>
      <c r="P7" s="37">
        <f t="shared" si="10"/>
        <v>109647779</v>
      </c>
      <c r="Q7" s="5">
        <f t="shared" si="8"/>
        <v>-10.915579553381377</v>
      </c>
      <c r="R7" s="37">
        <f t="shared" si="10"/>
        <v>3535123</v>
      </c>
      <c r="S7" s="5">
        <f t="shared" si="9"/>
        <v>4.153963369721623</v>
      </c>
    </row>
    <row r="8" spans="1:19" ht="12.75">
      <c r="A8" s="37" t="s">
        <v>60</v>
      </c>
      <c r="B8" s="37">
        <f>B18+B19</f>
        <v>39113759</v>
      </c>
      <c r="C8" s="5">
        <f t="shared" si="0"/>
        <v>14.519682653739025</v>
      </c>
      <c r="D8" s="37">
        <f>D18+D19</f>
        <v>17740687</v>
      </c>
      <c r="E8" s="5">
        <f t="shared" si="2"/>
        <v>-2.758018918807508</v>
      </c>
      <c r="F8" s="37">
        <f>F18+F19</f>
        <v>1963479</v>
      </c>
      <c r="G8" s="5">
        <f t="shared" si="3"/>
        <v>5.011568243006906</v>
      </c>
      <c r="H8" s="37">
        <f>H18+H19</f>
        <v>704994</v>
      </c>
      <c r="I8" s="5">
        <f t="shared" si="4"/>
        <v>48.82553487930252</v>
      </c>
      <c r="J8" s="37">
        <f>J18+J19</f>
        <v>617269</v>
      </c>
      <c r="K8" s="5">
        <f t="shared" si="5"/>
        <v>73.66530120753103</v>
      </c>
      <c r="L8" s="37">
        <f>L18+L19</f>
        <v>783158</v>
      </c>
      <c r="M8" s="5">
        <f t="shared" si="6"/>
        <v>-14.935524795147842</v>
      </c>
      <c r="N8" s="37">
        <f>N18+N19</f>
        <v>61371343</v>
      </c>
      <c r="O8" s="5">
        <f t="shared" si="7"/>
        <v>-18.70609022841036</v>
      </c>
      <c r="P8" s="37">
        <f>P18+P19</f>
        <v>100485102</v>
      </c>
      <c r="Q8" s="5">
        <f t="shared" si="8"/>
        <v>-8.35646383680968</v>
      </c>
      <c r="R8" s="37">
        <f>R18+R19</f>
        <v>5117374</v>
      </c>
      <c r="S8" s="5">
        <f t="shared" si="9"/>
        <v>44.75801832072037</v>
      </c>
    </row>
    <row r="9" spans="1:19" ht="12.75">
      <c r="A9" s="37" t="s">
        <v>62</v>
      </c>
      <c r="B9" s="37">
        <f>B20+B21</f>
        <v>37415401</v>
      </c>
      <c r="C9" s="5">
        <f t="shared" si="0"/>
        <v>-4.342098646156714</v>
      </c>
      <c r="D9" s="37">
        <f>D20+D21</f>
        <v>16891090</v>
      </c>
      <c r="E9" s="5">
        <f t="shared" si="2"/>
        <v>-4.78897463215489</v>
      </c>
      <c r="F9" s="37">
        <f>F20+F21</f>
        <v>1453732</v>
      </c>
      <c r="G9" s="5">
        <f t="shared" si="3"/>
        <v>-25.961418482194105</v>
      </c>
      <c r="H9" s="37">
        <f>H20+H21</f>
        <v>519573</v>
      </c>
      <c r="I9" s="5">
        <f t="shared" si="4"/>
        <v>-26.301074902765137</v>
      </c>
      <c r="J9" s="37">
        <f>J20+J21</f>
        <v>835143</v>
      </c>
      <c r="K9" s="5">
        <f t="shared" si="5"/>
        <v>35.29644287984655</v>
      </c>
      <c r="L9" s="37">
        <f>L20+L21</f>
        <v>1323580</v>
      </c>
      <c r="M9" s="5">
        <f t="shared" si="6"/>
        <v>69.00548803689676</v>
      </c>
      <c r="N9" s="37">
        <f>N20+N21</f>
        <v>29260148</v>
      </c>
      <c r="O9" s="5">
        <f t="shared" si="7"/>
        <v>-52.32278361579932</v>
      </c>
      <c r="P9" s="37">
        <f>P20+P21</f>
        <v>66675549</v>
      </c>
      <c r="Q9" s="5">
        <f t="shared" si="8"/>
        <v>-33.646333961028375</v>
      </c>
      <c r="R9" s="37">
        <f>R20+R21</f>
        <v>3800699</v>
      </c>
      <c r="S9" s="5">
        <f t="shared" si="9"/>
        <v>-25.729505015658432</v>
      </c>
    </row>
    <row r="10" spans="1:19" ht="12.75">
      <c r="A10" s="37" t="s">
        <v>65</v>
      </c>
      <c r="B10" s="37">
        <f>B22+B23</f>
        <v>28546759</v>
      </c>
      <c r="C10" s="5">
        <f t="shared" si="0"/>
        <v>-23.70318575497828</v>
      </c>
      <c r="D10" s="37">
        <f aca="true" t="shared" si="11" ref="D10:P10">D22+D23</f>
        <v>18654507</v>
      </c>
      <c r="E10" s="5">
        <f t="shared" si="2"/>
        <v>10.439924244083713</v>
      </c>
      <c r="F10" s="37">
        <f t="shared" si="11"/>
        <v>1399021</v>
      </c>
      <c r="G10" s="5">
        <f t="shared" si="3"/>
        <v>-3.763485979534053</v>
      </c>
      <c r="H10" s="37">
        <f t="shared" si="11"/>
        <v>483062</v>
      </c>
      <c r="I10" s="5">
        <f t="shared" si="4"/>
        <v>-7.027116497585524</v>
      </c>
      <c r="J10" s="37">
        <f t="shared" si="11"/>
        <v>777503</v>
      </c>
      <c r="K10" s="5">
        <f t="shared" si="5"/>
        <v>-6.9018120250064925</v>
      </c>
      <c r="L10" s="37">
        <f t="shared" si="11"/>
        <v>1786591</v>
      </c>
      <c r="M10" s="5">
        <f t="shared" si="6"/>
        <v>34.981716254400936</v>
      </c>
      <c r="N10" s="37">
        <f t="shared" si="11"/>
        <v>14814243</v>
      </c>
      <c r="O10" s="5">
        <f t="shared" si="7"/>
        <v>-49.37058076397973</v>
      </c>
      <c r="P10" s="37">
        <f t="shared" si="11"/>
        <v>43361002</v>
      </c>
      <c r="Q10" s="5">
        <f t="shared" si="8"/>
        <v>-34.967161650217534</v>
      </c>
      <c r="R10" s="37">
        <f>R22+R23</f>
        <v>2631484</v>
      </c>
      <c r="S10" s="5">
        <f t="shared" si="9"/>
        <v>-30.763156987701464</v>
      </c>
    </row>
    <row r="11" spans="1:19" ht="12.75">
      <c r="A11" s="37" t="s">
        <v>70</v>
      </c>
      <c r="B11" s="37">
        <f>B24+B25</f>
        <v>41357609</v>
      </c>
      <c r="C11" s="5">
        <f t="shared" si="0"/>
        <v>44.8767231334387</v>
      </c>
      <c r="D11" s="37">
        <f aca="true" t="shared" si="12" ref="D11:R11">D24+D25</f>
        <v>26392751</v>
      </c>
      <c r="E11" s="5">
        <f t="shared" si="2"/>
        <v>41.481900325749706</v>
      </c>
      <c r="F11" s="37">
        <f t="shared" si="12"/>
        <v>5297320</v>
      </c>
      <c r="G11" s="5">
        <f t="shared" si="3"/>
        <v>278.64478088606245</v>
      </c>
      <c r="H11" s="37">
        <f t="shared" si="12"/>
        <v>472169</v>
      </c>
      <c r="I11" s="5">
        <f t="shared" si="4"/>
        <v>-2.254990042686032</v>
      </c>
      <c r="J11" s="37">
        <f t="shared" si="12"/>
        <v>466087</v>
      </c>
      <c r="K11" s="5">
        <f t="shared" si="5"/>
        <v>-40.053350276461956</v>
      </c>
      <c r="L11" s="37">
        <f t="shared" si="12"/>
        <v>1369656</v>
      </c>
      <c r="M11" s="5">
        <f t="shared" si="6"/>
        <v>-23.33690251434156</v>
      </c>
      <c r="N11" s="37">
        <f t="shared" si="12"/>
        <v>14364601</v>
      </c>
      <c r="O11" s="5">
        <f t="shared" si="7"/>
        <v>-3.035200651157126</v>
      </c>
      <c r="P11" s="37">
        <f t="shared" si="12"/>
        <v>55722210</v>
      </c>
      <c r="Q11" s="5">
        <f t="shared" si="8"/>
        <v>28.507662253745877</v>
      </c>
      <c r="R11" s="37">
        <f t="shared" si="12"/>
        <v>1477147</v>
      </c>
      <c r="S11" s="5">
        <f t="shared" si="9"/>
        <v>-43.866388699304274</v>
      </c>
    </row>
    <row r="12" spans="1:19" ht="12.75">
      <c r="A12" s="37" t="s">
        <v>72</v>
      </c>
      <c r="B12" s="37">
        <f>B26+B27</f>
        <v>66401597</v>
      </c>
      <c r="C12" s="5">
        <f t="shared" si="0"/>
        <v>60.55472887709732</v>
      </c>
      <c r="D12" s="37">
        <f aca="true" t="shared" si="13" ref="D12:R12">D26+D27</f>
        <v>32310472</v>
      </c>
      <c r="E12" s="5">
        <f t="shared" si="2"/>
        <v>22.421766491867402</v>
      </c>
      <c r="F12" s="37">
        <f t="shared" si="13"/>
        <v>12033233</v>
      </c>
      <c r="G12" s="5">
        <f t="shared" si="3"/>
        <v>127.15699636797476</v>
      </c>
      <c r="H12" s="37">
        <f t="shared" si="13"/>
        <v>4911111</v>
      </c>
      <c r="I12" s="5">
        <f t="shared" si="4"/>
        <v>940.1172037977926</v>
      </c>
      <c r="J12" s="37">
        <f t="shared" si="13"/>
        <v>706857</v>
      </c>
      <c r="K12" s="5">
        <f t="shared" si="5"/>
        <v>51.657737718494616</v>
      </c>
      <c r="L12" s="37">
        <f t="shared" si="13"/>
        <v>2555424</v>
      </c>
      <c r="M12" s="5">
        <f t="shared" si="6"/>
        <v>86.57414708510751</v>
      </c>
      <c r="N12" s="37">
        <f t="shared" si="13"/>
        <v>13532363</v>
      </c>
      <c r="O12" s="5">
        <f t="shared" si="7"/>
        <v>-5.79367293250958</v>
      </c>
      <c r="P12" s="37">
        <f t="shared" si="13"/>
        <v>79933960</v>
      </c>
      <c r="Q12" s="5">
        <f t="shared" si="8"/>
        <v>43.450807137764286</v>
      </c>
      <c r="R12" s="37">
        <f t="shared" si="13"/>
        <v>1883173</v>
      </c>
      <c r="S12" s="5">
        <f t="shared" si="9"/>
        <v>27.487176293219278</v>
      </c>
    </row>
    <row r="13" spans="1:19" ht="12.75">
      <c r="A13" s="37"/>
      <c r="B13" s="37"/>
      <c r="C13" s="5"/>
      <c r="D13" s="37"/>
      <c r="E13" s="5"/>
      <c r="F13" s="37"/>
      <c r="G13" s="5"/>
      <c r="H13" s="37"/>
      <c r="I13" s="5"/>
      <c r="J13" s="37"/>
      <c r="K13" s="5"/>
      <c r="L13" s="37"/>
      <c r="M13" s="5"/>
      <c r="N13" s="37"/>
      <c r="O13" s="5"/>
      <c r="P13" s="37"/>
      <c r="Q13" s="5"/>
      <c r="R13" s="37"/>
      <c r="S13" s="5"/>
    </row>
    <row r="14" spans="1:19" ht="12.75">
      <c r="A14" s="47" t="s">
        <v>54</v>
      </c>
      <c r="B14" s="48">
        <v>22397090</v>
      </c>
      <c r="C14" s="5"/>
      <c r="D14" s="48">
        <v>13662975</v>
      </c>
      <c r="E14" s="53"/>
      <c r="F14" s="48">
        <v>907294</v>
      </c>
      <c r="G14" s="53"/>
      <c r="H14" s="48">
        <v>99953</v>
      </c>
      <c r="I14" s="53"/>
      <c r="J14" s="48">
        <v>66305</v>
      </c>
      <c r="K14" s="53"/>
      <c r="L14" s="48">
        <v>990623</v>
      </c>
      <c r="M14" s="53"/>
      <c r="N14" s="48">
        <v>43194124</v>
      </c>
      <c r="O14" s="53"/>
      <c r="P14" s="37">
        <f aca="true" t="shared" si="14" ref="P14:P19">B14+N14</f>
        <v>65591214</v>
      </c>
      <c r="Q14" s="53"/>
      <c r="R14" s="48">
        <v>1535573</v>
      </c>
      <c r="S14" s="53"/>
    </row>
    <row r="15" spans="1:19" ht="12.75">
      <c r="A15" s="47" t="s">
        <v>31</v>
      </c>
      <c r="B15" s="48">
        <v>20180340</v>
      </c>
      <c r="C15" s="5"/>
      <c r="D15" s="48">
        <v>11702692</v>
      </c>
      <c r="E15" s="53"/>
      <c r="F15" s="48">
        <v>533086</v>
      </c>
      <c r="G15" s="53"/>
      <c r="H15" s="48">
        <v>1016160</v>
      </c>
      <c r="I15" s="53"/>
      <c r="J15" s="48">
        <v>63112</v>
      </c>
      <c r="K15" s="53"/>
      <c r="L15" s="48">
        <v>888296</v>
      </c>
      <c r="M15" s="53"/>
      <c r="N15" s="48">
        <v>37311448</v>
      </c>
      <c r="O15" s="53"/>
      <c r="P15" s="37">
        <f t="shared" si="14"/>
        <v>57491788</v>
      </c>
      <c r="Q15" s="53"/>
      <c r="R15" s="48">
        <v>1858559</v>
      </c>
      <c r="S15" s="53"/>
    </row>
    <row r="16" spans="1:19" ht="12.75">
      <c r="A16" s="47" t="s">
        <v>59</v>
      </c>
      <c r="B16" s="48">
        <v>18869755</v>
      </c>
      <c r="C16" s="5">
        <f aca="true" t="shared" si="15" ref="C16:C21">B16/B14*100-100</f>
        <v>-15.749077223871495</v>
      </c>
      <c r="D16" s="48">
        <v>10749861</v>
      </c>
      <c r="E16" s="5">
        <f aca="true" t="shared" si="16" ref="E16:E21">D16/D14*100-100</f>
        <v>-21.321227624291197</v>
      </c>
      <c r="F16" s="48">
        <v>1108169</v>
      </c>
      <c r="G16" s="5">
        <f aca="true" t="shared" si="17" ref="G16:G21">F16/F14*100-100</f>
        <v>22.140011947615662</v>
      </c>
      <c r="H16" s="48">
        <v>195906</v>
      </c>
      <c r="I16" s="5">
        <f aca="true" t="shared" si="18" ref="I16:I21">H16/H14*100-100</f>
        <v>95.99811911598451</v>
      </c>
      <c r="J16" s="48">
        <v>169631</v>
      </c>
      <c r="K16" s="5">
        <f aca="true" t="shared" si="19" ref="K16:K21">J16/J14*100-100</f>
        <v>155.83440162883645</v>
      </c>
      <c r="L16" s="48">
        <v>518386</v>
      </c>
      <c r="M16" s="5">
        <f aca="true" t="shared" si="20" ref="M16:M21">L16/L14*100-100</f>
        <v>-47.670708231082855</v>
      </c>
      <c r="N16" s="48">
        <v>39480978</v>
      </c>
      <c r="O16" s="5">
        <f aca="true" t="shared" si="21" ref="O16:O21">N16/N14*100-100</f>
        <v>-8.596414641954539</v>
      </c>
      <c r="P16" s="37">
        <f t="shared" si="14"/>
        <v>58350733</v>
      </c>
      <c r="Q16" s="5">
        <f aca="true" t="shared" si="22" ref="Q16:Q21">P16/P14*100-100</f>
        <v>-11.038797055959364</v>
      </c>
      <c r="R16" s="48">
        <v>1540899</v>
      </c>
      <c r="S16" s="5">
        <f aca="true" t="shared" si="23" ref="S16:S21">R16/R14*100-100</f>
        <v>0.34684121171706295</v>
      </c>
    </row>
    <row r="17" spans="1:19" ht="12.75">
      <c r="A17" s="47" t="s">
        <v>31</v>
      </c>
      <c r="B17" s="48">
        <v>15284862</v>
      </c>
      <c r="C17" s="5">
        <f t="shared" si="15"/>
        <v>-24.258649755157748</v>
      </c>
      <c r="D17" s="48">
        <v>7493995</v>
      </c>
      <c r="E17" s="5">
        <f t="shared" si="16"/>
        <v>-35.963494553219036</v>
      </c>
      <c r="F17" s="48">
        <v>761605</v>
      </c>
      <c r="G17" s="5">
        <f t="shared" si="17"/>
        <v>42.86719216036437</v>
      </c>
      <c r="H17" s="48">
        <v>277799</v>
      </c>
      <c r="I17" s="5">
        <f t="shared" si="18"/>
        <v>-72.66188395528263</v>
      </c>
      <c r="J17" s="48">
        <v>185805</v>
      </c>
      <c r="K17" s="5">
        <f t="shared" si="19"/>
        <v>194.40518443402203</v>
      </c>
      <c r="L17" s="48">
        <v>402278</v>
      </c>
      <c r="M17" s="5">
        <f t="shared" si="20"/>
        <v>-54.71351891711772</v>
      </c>
      <c r="N17" s="48">
        <v>36012184</v>
      </c>
      <c r="O17" s="5">
        <f t="shared" si="21"/>
        <v>-3.4822127514322148</v>
      </c>
      <c r="P17" s="37">
        <f t="shared" si="14"/>
        <v>51297046</v>
      </c>
      <c r="Q17" s="5">
        <f t="shared" si="22"/>
        <v>-10.775003205675219</v>
      </c>
      <c r="R17" s="48">
        <v>1994224</v>
      </c>
      <c r="S17" s="5">
        <f t="shared" si="23"/>
        <v>7.299472333135498</v>
      </c>
    </row>
    <row r="18" spans="1:19" ht="12.75">
      <c r="A18" s="47" t="s">
        <v>61</v>
      </c>
      <c r="B18" s="48">
        <v>20118580</v>
      </c>
      <c r="C18" s="5">
        <f t="shared" si="15"/>
        <v>6.618130442075156</v>
      </c>
      <c r="D18" s="48">
        <v>8479509</v>
      </c>
      <c r="E18" s="5">
        <f t="shared" si="16"/>
        <v>-21.11982657264126</v>
      </c>
      <c r="F18" s="48">
        <v>1257988</v>
      </c>
      <c r="G18" s="5">
        <f t="shared" si="17"/>
        <v>13.519508306043576</v>
      </c>
      <c r="H18" s="48">
        <v>415906</v>
      </c>
      <c r="I18" s="5">
        <f t="shared" si="18"/>
        <v>112.29875552560924</v>
      </c>
      <c r="J18" s="48">
        <v>264349</v>
      </c>
      <c r="K18" s="5">
        <f t="shared" si="19"/>
        <v>55.837671180385655</v>
      </c>
      <c r="L18" s="48">
        <v>345187</v>
      </c>
      <c r="M18" s="5">
        <f t="shared" si="20"/>
        <v>-33.41120323465526</v>
      </c>
      <c r="N18" s="48">
        <v>29318446</v>
      </c>
      <c r="O18" s="5">
        <f t="shared" si="21"/>
        <v>-25.74032487239805</v>
      </c>
      <c r="P18" s="37">
        <f t="shared" si="14"/>
        <v>49437026</v>
      </c>
      <c r="Q18" s="5">
        <f t="shared" si="22"/>
        <v>-15.27608402108676</v>
      </c>
      <c r="R18" s="48">
        <v>2407800</v>
      </c>
      <c r="S18" s="5">
        <f t="shared" si="23"/>
        <v>56.259430371490936</v>
      </c>
    </row>
    <row r="19" spans="1:19" ht="12.75">
      <c r="A19" s="47" t="s">
        <v>31</v>
      </c>
      <c r="B19" s="48">
        <v>18995179</v>
      </c>
      <c r="C19" s="5">
        <f t="shared" si="15"/>
        <v>24.274455340192148</v>
      </c>
      <c r="D19" s="48">
        <v>9261178</v>
      </c>
      <c r="E19" s="5">
        <f t="shared" si="16"/>
        <v>23.581320777502526</v>
      </c>
      <c r="F19" s="48">
        <v>705491</v>
      </c>
      <c r="G19" s="5">
        <f t="shared" si="17"/>
        <v>-7.367861292927429</v>
      </c>
      <c r="H19" s="48">
        <v>289088</v>
      </c>
      <c r="I19" s="5">
        <f t="shared" si="18"/>
        <v>4.063729531063814</v>
      </c>
      <c r="J19" s="48">
        <v>352920</v>
      </c>
      <c r="K19" s="5">
        <f t="shared" si="19"/>
        <v>89.94106724792121</v>
      </c>
      <c r="L19" s="48">
        <v>437971</v>
      </c>
      <c r="M19" s="5">
        <f t="shared" si="20"/>
        <v>8.872719860395037</v>
      </c>
      <c r="N19" s="48">
        <v>32052897</v>
      </c>
      <c r="O19" s="5">
        <f t="shared" si="21"/>
        <v>-10.994298485201554</v>
      </c>
      <c r="P19" s="37">
        <f t="shared" si="14"/>
        <v>51048076</v>
      </c>
      <c r="Q19" s="5">
        <f t="shared" si="22"/>
        <v>-0.48534958523732996</v>
      </c>
      <c r="R19" s="48">
        <v>2709574</v>
      </c>
      <c r="S19" s="5">
        <f t="shared" si="23"/>
        <v>35.87109572445223</v>
      </c>
    </row>
    <row r="20" spans="1:19" ht="12.75">
      <c r="A20" s="47" t="s">
        <v>63</v>
      </c>
      <c r="B20" s="48">
        <v>23584069</v>
      </c>
      <c r="C20" s="5">
        <f t="shared" si="15"/>
        <v>17.22531610083813</v>
      </c>
      <c r="D20" s="48">
        <v>7919581</v>
      </c>
      <c r="E20" s="5">
        <f t="shared" si="16"/>
        <v>-6.6033068659989596</v>
      </c>
      <c r="F20" s="48">
        <v>1006525</v>
      </c>
      <c r="G20" s="5">
        <f t="shared" si="17"/>
        <v>-19.98930037488435</v>
      </c>
      <c r="H20" s="48">
        <v>295885</v>
      </c>
      <c r="I20" s="5">
        <f t="shared" si="18"/>
        <v>-28.85772265848533</v>
      </c>
      <c r="J20" s="48">
        <v>738730</v>
      </c>
      <c r="K20" s="5">
        <f t="shared" si="19"/>
        <v>179.45254190483035</v>
      </c>
      <c r="L20" s="48">
        <v>808743</v>
      </c>
      <c r="M20" s="5">
        <f t="shared" si="20"/>
        <v>134.29126821114355</v>
      </c>
      <c r="N20" s="48">
        <v>19511879</v>
      </c>
      <c r="O20" s="5">
        <f t="shared" si="21"/>
        <v>-33.44845425981991</v>
      </c>
      <c r="P20" s="37">
        <f aca="true" t="shared" si="24" ref="P20:P25">B20+N20</f>
        <v>43095948</v>
      </c>
      <c r="Q20" s="5">
        <f t="shared" si="22"/>
        <v>-12.826576582499115</v>
      </c>
      <c r="R20" s="48">
        <v>1728449</v>
      </c>
      <c r="S20" s="5">
        <f t="shared" si="23"/>
        <v>-28.21459423540162</v>
      </c>
    </row>
    <row r="21" spans="1:19" ht="12.75">
      <c r="A21" s="47" t="s">
        <v>31</v>
      </c>
      <c r="B21" s="48">
        <v>13831332</v>
      </c>
      <c r="C21" s="5">
        <f t="shared" si="15"/>
        <v>-27.18503995145295</v>
      </c>
      <c r="D21" s="48">
        <v>8971509</v>
      </c>
      <c r="E21" s="5">
        <f t="shared" si="16"/>
        <v>-3.1277770495286887</v>
      </c>
      <c r="F21" s="48">
        <v>447207</v>
      </c>
      <c r="G21" s="5">
        <f t="shared" si="17"/>
        <v>-36.61053082179645</v>
      </c>
      <c r="H21" s="48">
        <v>223688</v>
      </c>
      <c r="I21" s="5">
        <f t="shared" si="18"/>
        <v>-22.62286916094753</v>
      </c>
      <c r="J21" s="48">
        <v>96413</v>
      </c>
      <c r="K21" s="5">
        <f t="shared" si="19"/>
        <v>-72.68134421398616</v>
      </c>
      <c r="L21" s="48">
        <v>514837</v>
      </c>
      <c r="M21" s="5">
        <f t="shared" si="20"/>
        <v>17.550477086382415</v>
      </c>
      <c r="N21" s="48">
        <v>9748269</v>
      </c>
      <c r="O21" s="5">
        <f t="shared" si="21"/>
        <v>-69.5869331249528</v>
      </c>
      <c r="P21" s="37">
        <f t="shared" si="24"/>
        <v>23579601</v>
      </c>
      <c r="Q21" s="5">
        <f t="shared" si="22"/>
        <v>-53.80903092214484</v>
      </c>
      <c r="R21" s="48">
        <v>2072250</v>
      </c>
      <c r="S21" s="5">
        <f t="shared" si="23"/>
        <v>-23.52118820154017</v>
      </c>
    </row>
    <row r="22" spans="1:19" ht="12.75">
      <c r="A22" s="47" t="s">
        <v>64</v>
      </c>
      <c r="B22" s="48">
        <v>14685190</v>
      </c>
      <c r="C22" s="5">
        <f aca="true" t="shared" si="25" ref="C22:C27">B22/B20*100-100</f>
        <v>-37.73258550083109</v>
      </c>
      <c r="D22" s="48">
        <v>9393284</v>
      </c>
      <c r="E22" s="5">
        <f aca="true" t="shared" si="26" ref="E22:E27">D22/D20*100-100</f>
        <v>18.60834556777688</v>
      </c>
      <c r="F22" s="48">
        <v>939649</v>
      </c>
      <c r="G22" s="5">
        <f aca="true" t="shared" si="27" ref="G22:G27">F22/F20*100-100</f>
        <v>-6.6442462929385755</v>
      </c>
      <c r="H22" s="48">
        <v>289510</v>
      </c>
      <c r="I22" s="5">
        <f aca="true" t="shared" si="28" ref="I22:I27">H22/H20*100-100</f>
        <v>-2.154553289284692</v>
      </c>
      <c r="J22" s="48">
        <v>240154</v>
      </c>
      <c r="K22" s="5">
        <f aca="true" t="shared" si="29" ref="K22:K27">J22/J20*100-100</f>
        <v>-67.49096422238165</v>
      </c>
      <c r="L22" s="48">
        <v>816491</v>
      </c>
      <c r="M22" s="5">
        <f aca="true" t="shared" si="30" ref="M22:M27">L22/L20*100-100</f>
        <v>0.9580299303981548</v>
      </c>
      <c r="N22" s="48">
        <v>6979910</v>
      </c>
      <c r="O22" s="5">
        <f aca="true" t="shared" si="31" ref="O22:O27">N22/N20*100-100</f>
        <v>-64.22738168886758</v>
      </c>
      <c r="P22" s="37">
        <f t="shared" si="24"/>
        <v>21665100</v>
      </c>
      <c r="Q22" s="5">
        <f aca="true" t="shared" si="32" ref="Q22:Q27">P22/P20*100-100</f>
        <v>-49.72822038860822</v>
      </c>
      <c r="R22" s="48">
        <v>1697758</v>
      </c>
      <c r="S22" s="5">
        <f aca="true" t="shared" si="33" ref="S22:S27">R22/R20*100-100</f>
        <v>-1.7756381588348944</v>
      </c>
    </row>
    <row r="23" spans="1:19" ht="12.75">
      <c r="A23" s="47" t="s">
        <v>31</v>
      </c>
      <c r="B23" s="48">
        <v>13861569</v>
      </c>
      <c r="C23" s="5">
        <f t="shared" si="25"/>
        <v>0.2186123505675539</v>
      </c>
      <c r="D23" s="48">
        <v>9261223</v>
      </c>
      <c r="E23" s="5">
        <f t="shared" si="26"/>
        <v>3.2292672280660923</v>
      </c>
      <c r="F23" s="48">
        <v>459372</v>
      </c>
      <c r="G23" s="5">
        <f t="shared" si="27"/>
        <v>2.7202168123486388</v>
      </c>
      <c r="H23" s="48">
        <v>193552</v>
      </c>
      <c r="I23" s="5">
        <f t="shared" si="28"/>
        <v>-13.47233646865277</v>
      </c>
      <c r="J23" s="48">
        <v>537349</v>
      </c>
      <c r="K23" s="5">
        <f t="shared" si="29"/>
        <v>457.34081503531684</v>
      </c>
      <c r="L23" s="48">
        <v>970100</v>
      </c>
      <c r="M23" s="5">
        <f t="shared" si="30"/>
        <v>88.42857059613044</v>
      </c>
      <c r="N23" s="48">
        <v>7834333</v>
      </c>
      <c r="O23" s="5">
        <f t="shared" si="31"/>
        <v>-19.63359853939197</v>
      </c>
      <c r="P23" s="37">
        <f t="shared" si="24"/>
        <v>21695902</v>
      </c>
      <c r="Q23" s="5">
        <f t="shared" si="32"/>
        <v>-7.988680554857567</v>
      </c>
      <c r="R23" s="48">
        <v>933726</v>
      </c>
      <c r="S23" s="5">
        <f t="shared" si="33"/>
        <v>-54.94144046326457</v>
      </c>
    </row>
    <row r="24" spans="1:19" ht="12.75">
      <c r="A24" s="47" t="s">
        <v>69</v>
      </c>
      <c r="B24" s="48">
        <v>16145647</v>
      </c>
      <c r="C24" s="5">
        <f t="shared" si="25"/>
        <v>9.945101152930263</v>
      </c>
      <c r="D24" s="48">
        <v>11568434</v>
      </c>
      <c r="E24" s="5">
        <f t="shared" si="26"/>
        <v>23.15643815304638</v>
      </c>
      <c r="F24" s="48">
        <v>611437</v>
      </c>
      <c r="G24" s="5">
        <f t="shared" si="27"/>
        <v>-34.92921292950878</v>
      </c>
      <c r="H24" s="48">
        <v>253692</v>
      </c>
      <c r="I24" s="5">
        <f t="shared" si="28"/>
        <v>-12.371938793133225</v>
      </c>
      <c r="J24" s="48">
        <v>191571</v>
      </c>
      <c r="K24" s="5">
        <f t="shared" si="29"/>
        <v>-20.229935791200646</v>
      </c>
      <c r="L24" s="48">
        <v>732351</v>
      </c>
      <c r="M24" s="5">
        <f t="shared" si="30"/>
        <v>-10.305073785259111</v>
      </c>
      <c r="N24" s="48">
        <v>7297563</v>
      </c>
      <c r="O24" s="5">
        <f t="shared" si="31"/>
        <v>4.550961258812805</v>
      </c>
      <c r="P24" s="37">
        <f t="shared" si="24"/>
        <v>23443210</v>
      </c>
      <c r="Q24" s="5">
        <f t="shared" si="32"/>
        <v>8.207254986129769</v>
      </c>
      <c r="R24" s="48">
        <v>951634</v>
      </c>
      <c r="S24" s="5">
        <f t="shared" si="33"/>
        <v>-43.94760619593605</v>
      </c>
    </row>
    <row r="25" spans="1:19" ht="12.75">
      <c r="A25" s="47" t="s">
        <v>31</v>
      </c>
      <c r="B25" s="48">
        <v>25211962</v>
      </c>
      <c r="C25" s="5">
        <f t="shared" si="25"/>
        <v>81.88389784735045</v>
      </c>
      <c r="D25" s="48">
        <v>14824317</v>
      </c>
      <c r="E25" s="5">
        <f t="shared" si="26"/>
        <v>60.06867559500512</v>
      </c>
      <c r="F25" s="48">
        <v>4685883</v>
      </c>
      <c r="G25" s="5">
        <f t="shared" si="27"/>
        <v>920.062824900081</v>
      </c>
      <c r="H25" s="48">
        <v>218477</v>
      </c>
      <c r="I25" s="5">
        <f t="shared" si="28"/>
        <v>12.877676283376033</v>
      </c>
      <c r="J25" s="48">
        <v>274516</v>
      </c>
      <c r="K25" s="5">
        <f t="shared" si="29"/>
        <v>-48.91290390416656</v>
      </c>
      <c r="L25" s="48">
        <v>637305</v>
      </c>
      <c r="M25" s="5">
        <f t="shared" si="30"/>
        <v>-34.30522626533346</v>
      </c>
      <c r="N25" s="48">
        <v>7067038</v>
      </c>
      <c r="O25" s="5">
        <f t="shared" si="31"/>
        <v>-9.794005437348659</v>
      </c>
      <c r="P25" s="37">
        <f t="shared" si="24"/>
        <v>32279000</v>
      </c>
      <c r="Q25" s="5">
        <f t="shared" si="32"/>
        <v>48.77924872632627</v>
      </c>
      <c r="R25" s="48">
        <v>525513</v>
      </c>
      <c r="S25" s="5">
        <f t="shared" si="33"/>
        <v>-43.71871405530102</v>
      </c>
    </row>
    <row r="26" spans="1:19" ht="12.75">
      <c r="A26" s="47" t="s">
        <v>73</v>
      </c>
      <c r="B26" s="48">
        <v>32050631</v>
      </c>
      <c r="C26" s="5">
        <f t="shared" si="25"/>
        <v>98.50942486231736</v>
      </c>
      <c r="D26" s="48">
        <v>15979638</v>
      </c>
      <c r="E26" s="5">
        <f t="shared" si="26"/>
        <v>38.131384074975045</v>
      </c>
      <c r="F26" s="48">
        <v>6125355</v>
      </c>
      <c r="G26" s="5">
        <f t="shared" si="27"/>
        <v>901.7965873834918</v>
      </c>
      <c r="H26" s="48">
        <v>427007</v>
      </c>
      <c r="I26" s="5">
        <f t="shared" si="28"/>
        <v>68.3170931680936</v>
      </c>
      <c r="J26" s="48">
        <v>328106</v>
      </c>
      <c r="K26" s="5">
        <f t="shared" si="29"/>
        <v>71.27122581184</v>
      </c>
      <c r="L26" s="48">
        <v>1304469</v>
      </c>
      <c r="M26" s="5">
        <f t="shared" si="30"/>
        <v>78.12073718749616</v>
      </c>
      <c r="N26" s="48">
        <v>7208396</v>
      </c>
      <c r="O26" s="5">
        <f t="shared" si="31"/>
        <v>-1.2218736583706118</v>
      </c>
      <c r="P26" s="37">
        <f>B26+N26</f>
        <v>39259027</v>
      </c>
      <c r="Q26" s="5">
        <f t="shared" si="32"/>
        <v>67.46438307723218</v>
      </c>
      <c r="R26" s="48">
        <v>1074425</v>
      </c>
      <c r="S26" s="5">
        <f t="shared" si="33"/>
        <v>12.903174960121234</v>
      </c>
    </row>
    <row r="27" spans="1:19" ht="12.75">
      <c r="A27" s="47" t="s">
        <v>31</v>
      </c>
      <c r="B27" s="48">
        <v>34350966</v>
      </c>
      <c r="C27" s="5">
        <f t="shared" si="25"/>
        <v>36.24868227232773</v>
      </c>
      <c r="D27" s="48">
        <v>16330834</v>
      </c>
      <c r="E27" s="5">
        <f t="shared" si="26"/>
        <v>10.162471566143651</v>
      </c>
      <c r="F27" s="48">
        <v>5907878</v>
      </c>
      <c r="G27" s="5">
        <f t="shared" si="27"/>
        <v>26.078222610338315</v>
      </c>
      <c r="H27" s="48">
        <v>4484104</v>
      </c>
      <c r="I27" s="5">
        <f t="shared" si="28"/>
        <v>1952.4375563560466</v>
      </c>
      <c r="J27" s="48">
        <v>378751</v>
      </c>
      <c r="K27" s="5">
        <f t="shared" si="29"/>
        <v>37.97046438094682</v>
      </c>
      <c r="L27" s="48">
        <v>1250955</v>
      </c>
      <c r="M27" s="5">
        <f t="shared" si="30"/>
        <v>96.28827641396191</v>
      </c>
      <c r="N27" s="48">
        <v>6323967</v>
      </c>
      <c r="O27" s="5">
        <f t="shared" si="31"/>
        <v>-10.51460314774026</v>
      </c>
      <c r="P27" s="37">
        <f>B27+N27</f>
        <v>40674933</v>
      </c>
      <c r="Q27" s="5">
        <f t="shared" si="32"/>
        <v>26.01051147805073</v>
      </c>
      <c r="R27" s="48">
        <v>808748</v>
      </c>
      <c r="S27" s="5">
        <f t="shared" si="33"/>
        <v>53.896858878847894</v>
      </c>
    </row>
    <row r="28" spans="1:19" ht="12.75">
      <c r="A28" s="47"/>
      <c r="B28" s="48"/>
      <c r="C28" s="5"/>
      <c r="D28" s="48"/>
      <c r="E28" s="5"/>
      <c r="F28" s="48"/>
      <c r="G28" s="5"/>
      <c r="H28" s="48"/>
      <c r="I28" s="5"/>
      <c r="J28" s="48"/>
      <c r="K28" s="5"/>
      <c r="L28" s="48"/>
      <c r="M28" s="5"/>
      <c r="N28" s="48"/>
      <c r="O28" s="5"/>
      <c r="P28" s="37"/>
      <c r="Q28" s="5"/>
      <c r="R28" s="48"/>
      <c r="S28" s="5"/>
    </row>
    <row r="29" spans="1:19" ht="12.75">
      <c r="A29" s="37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37"/>
    </row>
    <row r="30" spans="1:19" ht="22.5">
      <c r="A30" s="42" t="s">
        <v>2</v>
      </c>
      <c r="B30" s="49" t="s">
        <v>16</v>
      </c>
      <c r="C30" s="50" t="s">
        <v>4</v>
      </c>
      <c r="D30" s="49" t="s">
        <v>17</v>
      </c>
      <c r="E30" s="50" t="s">
        <v>4</v>
      </c>
      <c r="F30" s="49" t="s">
        <v>18</v>
      </c>
      <c r="G30" s="50" t="s">
        <v>4</v>
      </c>
      <c r="H30" s="49" t="s">
        <v>71</v>
      </c>
      <c r="I30" s="50" t="s">
        <v>4</v>
      </c>
      <c r="J30" s="49" t="s">
        <v>20</v>
      </c>
      <c r="K30" s="50" t="s">
        <v>4</v>
      </c>
      <c r="L30" s="49" t="s">
        <v>21</v>
      </c>
      <c r="M30" s="50" t="s">
        <v>4</v>
      </c>
      <c r="N30" s="49" t="s">
        <v>22</v>
      </c>
      <c r="O30" s="50" t="s">
        <v>4</v>
      </c>
      <c r="P30" s="49" t="s">
        <v>74</v>
      </c>
      <c r="Q30" s="51" t="s">
        <v>4</v>
      </c>
      <c r="R30" s="49" t="s">
        <v>24</v>
      </c>
      <c r="S30" s="52" t="s">
        <v>4</v>
      </c>
    </row>
    <row r="31" spans="1:19" ht="12.75">
      <c r="A31" s="37" t="s">
        <v>55</v>
      </c>
      <c r="B31" s="37">
        <v>0</v>
      </c>
      <c r="C31" s="5"/>
      <c r="D31" s="37">
        <v>1198</v>
      </c>
      <c r="E31" s="5"/>
      <c r="F31" s="37">
        <v>9907619</v>
      </c>
      <c r="G31" s="5"/>
      <c r="H31" s="37">
        <v>66426</v>
      </c>
      <c r="I31" s="5"/>
      <c r="J31" s="37">
        <v>214182</v>
      </c>
      <c r="K31" s="5"/>
      <c r="L31" s="37">
        <v>245934</v>
      </c>
      <c r="M31" s="5"/>
      <c r="N31" s="37">
        <v>5972509</v>
      </c>
      <c r="O31" s="5"/>
      <c r="P31" s="37">
        <f>28123+244375</f>
        <v>272498</v>
      </c>
      <c r="Q31" s="5"/>
      <c r="R31" s="48">
        <f>P5+R5+B31+D31+F31+H31+J31+L31+N31+P31</f>
        <v>172317211</v>
      </c>
      <c r="S31" s="5"/>
    </row>
    <row r="32" spans="1:19" ht="12.75">
      <c r="A32" s="37" t="s">
        <v>53</v>
      </c>
      <c r="B32" s="37">
        <f>B41+B40</f>
        <v>40967</v>
      </c>
      <c r="C32" s="5" t="e">
        <f aca="true" t="shared" si="34" ref="C32:C38">B32/B31*100-100</f>
        <v>#DIV/0!</v>
      </c>
      <c r="D32" s="37">
        <f aca="true" t="shared" si="35" ref="D32:R32">D41+D40</f>
        <v>5810</v>
      </c>
      <c r="E32" s="5">
        <f aca="true" t="shared" si="36" ref="E32:E38">D32/D31*100-100</f>
        <v>384.9749582637729</v>
      </c>
      <c r="F32" s="37">
        <f t="shared" si="35"/>
        <v>4900875</v>
      </c>
      <c r="G32" s="5">
        <f aca="true" t="shared" si="37" ref="G32:G38">F32/F31*100-100</f>
        <v>-50.534280738893976</v>
      </c>
      <c r="H32" s="37">
        <f t="shared" si="35"/>
        <v>565839</v>
      </c>
      <c r="I32" s="5">
        <f aca="true" t="shared" si="38" ref="I32:I38">H32/H31*100-100</f>
        <v>751.833619365911</v>
      </c>
      <c r="J32" s="37">
        <f t="shared" si="35"/>
        <v>56712</v>
      </c>
      <c r="K32" s="5">
        <f aca="true" t="shared" si="39" ref="K32:K38">J32/J31*100-100</f>
        <v>-73.52158444687228</v>
      </c>
      <c r="L32" s="37">
        <f t="shared" si="35"/>
        <v>376323</v>
      </c>
      <c r="M32" s="5">
        <f aca="true" t="shared" si="40" ref="M32:M38">L32/L31*100-100</f>
        <v>53.0178828466174</v>
      </c>
      <c r="N32" s="37">
        <f t="shared" si="35"/>
        <v>6662975</v>
      </c>
      <c r="O32" s="5">
        <f aca="true" t="shared" si="41" ref="O32:O38">N32/N31*100-100</f>
        <v>11.56073603237769</v>
      </c>
      <c r="P32" s="37">
        <f t="shared" si="35"/>
        <v>327991</v>
      </c>
      <c r="Q32" s="5">
        <f aca="true" t="shared" si="42" ref="Q32:Q38">P32/P31*100-100</f>
        <v>20.36455313433494</v>
      </c>
      <c r="R32" s="37">
        <f t="shared" si="35"/>
        <v>139414626</v>
      </c>
      <c r="S32" s="5">
        <f aca="true" t="shared" si="43" ref="S32:S38">R32/R31*100-100</f>
        <v>-19.09419541382897</v>
      </c>
    </row>
    <row r="33" spans="1:19" ht="12.75">
      <c r="A33" s="37" t="s">
        <v>58</v>
      </c>
      <c r="B33" s="37">
        <f>SUM(B43:B43)</f>
        <v>1175254</v>
      </c>
      <c r="C33" s="5">
        <f t="shared" si="34"/>
        <v>2768.782190543608</v>
      </c>
      <c r="D33" s="37">
        <f>SUM(D43:D43)</f>
        <v>0</v>
      </c>
      <c r="E33" s="5">
        <f t="shared" si="36"/>
        <v>-100</v>
      </c>
      <c r="F33" s="37">
        <f>SUM(F43:F43)</f>
        <v>3553840</v>
      </c>
      <c r="G33" s="5">
        <f t="shared" si="37"/>
        <v>-27.48560206085648</v>
      </c>
      <c r="H33" s="37">
        <f>SUM(H43:H43)</f>
        <v>112606</v>
      </c>
      <c r="I33" s="5">
        <f t="shared" si="38"/>
        <v>-80.0992861927156</v>
      </c>
      <c r="J33" s="37">
        <f>SUM(J43:J43)</f>
        <v>58366</v>
      </c>
      <c r="K33" s="5">
        <f t="shared" si="39"/>
        <v>2.9164903371420507</v>
      </c>
      <c r="L33" s="37">
        <f>SUM(L43:L43)</f>
        <v>38019</v>
      </c>
      <c r="M33" s="5">
        <f t="shared" si="40"/>
        <v>-89.89724252835995</v>
      </c>
      <c r="N33" s="37">
        <f>SUM(N43:N43)</f>
        <v>2506099</v>
      </c>
      <c r="O33" s="5">
        <f t="shared" si="41"/>
        <v>-62.387687181776904</v>
      </c>
      <c r="P33" s="37">
        <f>SUM(P43:P43)</f>
        <v>696216</v>
      </c>
      <c r="Q33" s="5">
        <f t="shared" si="42"/>
        <v>112.26680000365863</v>
      </c>
      <c r="R33" s="37">
        <f>SUM(R42:R43)</f>
        <v>130168102</v>
      </c>
      <c r="S33" s="5">
        <f t="shared" si="43"/>
        <v>-6.6323916401712495</v>
      </c>
    </row>
    <row r="34" spans="1:19" ht="12.75">
      <c r="A34" s="37" t="s">
        <v>60</v>
      </c>
      <c r="B34" s="37">
        <f>B44+B45</f>
        <v>1570555</v>
      </c>
      <c r="C34" s="5">
        <f t="shared" si="34"/>
        <v>33.635367333359426</v>
      </c>
      <c r="D34" s="37">
        <f>D44+D45</f>
        <v>2090</v>
      </c>
      <c r="E34" s="5" t="e">
        <f t="shared" si="36"/>
        <v>#DIV/0!</v>
      </c>
      <c r="F34" s="37">
        <f>F44+F45</f>
        <v>9386006</v>
      </c>
      <c r="G34" s="5">
        <f t="shared" si="37"/>
        <v>164.1088512707381</v>
      </c>
      <c r="H34" s="37">
        <f>H44+H45</f>
        <v>391885</v>
      </c>
      <c r="I34" s="5">
        <f t="shared" si="38"/>
        <v>248.0143154006003</v>
      </c>
      <c r="J34" s="37">
        <f>J44+J45</f>
        <v>35717</v>
      </c>
      <c r="K34" s="5">
        <f t="shared" si="39"/>
        <v>-38.80512627214474</v>
      </c>
      <c r="L34" s="37">
        <f>L44+L45</f>
        <v>348767</v>
      </c>
      <c r="M34" s="5">
        <f t="shared" si="40"/>
        <v>817.3492201267787</v>
      </c>
      <c r="N34" s="37">
        <f>N44+N45</f>
        <v>6396893</v>
      </c>
      <c r="O34" s="5">
        <f t="shared" si="41"/>
        <v>155.25300476956417</v>
      </c>
      <c r="P34" s="37">
        <f>P44+P45</f>
        <v>1161974</v>
      </c>
      <c r="Q34" s="5">
        <f t="shared" si="42"/>
        <v>66.89849127282338</v>
      </c>
      <c r="R34" s="37">
        <f>R44+R45</f>
        <v>124896363</v>
      </c>
      <c r="S34" s="5">
        <f t="shared" si="43"/>
        <v>-4.049946890982554</v>
      </c>
    </row>
    <row r="35" spans="1:19" ht="12.75">
      <c r="A35" s="37" t="s">
        <v>62</v>
      </c>
      <c r="B35" s="37">
        <f>B46+B47</f>
        <v>4815233</v>
      </c>
      <c r="C35" s="5">
        <f t="shared" si="34"/>
        <v>206.59435677196916</v>
      </c>
      <c r="D35" s="37">
        <f>D46+D47</f>
        <v>22487</v>
      </c>
      <c r="E35" s="5">
        <f t="shared" si="36"/>
        <v>975.9330143540669</v>
      </c>
      <c r="F35" s="37">
        <f>F46+F47</f>
        <v>10761398</v>
      </c>
      <c r="G35" s="5">
        <f t="shared" si="37"/>
        <v>14.65364501152034</v>
      </c>
      <c r="H35" s="37">
        <f>H46+H47</f>
        <v>117816</v>
      </c>
      <c r="I35" s="5">
        <f t="shared" si="38"/>
        <v>-69.93607818620258</v>
      </c>
      <c r="J35" s="37">
        <f>J46+J47</f>
        <v>1386367</v>
      </c>
      <c r="K35" s="5">
        <f t="shared" si="39"/>
        <v>3781.5326035221324</v>
      </c>
      <c r="L35" s="37">
        <f>L46+L47</f>
        <v>317605</v>
      </c>
      <c r="M35" s="5">
        <f t="shared" si="40"/>
        <v>-8.934904965205988</v>
      </c>
      <c r="N35" s="37">
        <f>N46+N47</f>
        <v>5612182</v>
      </c>
      <c r="O35" s="5">
        <f t="shared" si="41"/>
        <v>-12.267064651542555</v>
      </c>
      <c r="P35" s="37">
        <f>P46+P47</f>
        <v>1012595</v>
      </c>
      <c r="Q35" s="5">
        <f t="shared" si="42"/>
        <v>-12.855623275563815</v>
      </c>
      <c r="R35" s="37">
        <f>P9+R9+B35+D35+F35+H35+J35+L35+N35+P35</f>
        <v>94521931</v>
      </c>
      <c r="S35" s="5">
        <f t="shared" si="43"/>
        <v>-24.319708973431034</v>
      </c>
    </row>
    <row r="36" spans="1:19" ht="12.75">
      <c r="A36" s="37" t="s">
        <v>65</v>
      </c>
      <c r="B36" s="37">
        <f>B48+B49</f>
        <v>6343159</v>
      </c>
      <c r="C36" s="5">
        <f t="shared" si="34"/>
        <v>31.731091724948726</v>
      </c>
      <c r="D36" s="37">
        <f aca="true" t="shared" si="44" ref="D36:P36">D48+D49</f>
        <v>0</v>
      </c>
      <c r="E36" s="5">
        <f t="shared" si="36"/>
        <v>-100</v>
      </c>
      <c r="F36" s="37">
        <f t="shared" si="44"/>
        <v>12573899</v>
      </c>
      <c r="G36" s="5">
        <f t="shared" si="37"/>
        <v>16.842616544802084</v>
      </c>
      <c r="H36" s="37">
        <f t="shared" si="44"/>
        <v>1829414</v>
      </c>
      <c r="I36" s="5">
        <f t="shared" si="38"/>
        <v>1452.772119236776</v>
      </c>
      <c r="J36" s="37">
        <f t="shared" si="44"/>
        <v>4410566</v>
      </c>
      <c r="K36" s="5">
        <f t="shared" si="39"/>
        <v>218.13841500843574</v>
      </c>
      <c r="L36" s="37">
        <f t="shared" si="44"/>
        <v>215977</v>
      </c>
      <c r="M36" s="5">
        <f t="shared" si="40"/>
        <v>-31.998236803576773</v>
      </c>
      <c r="N36" s="37">
        <f t="shared" si="44"/>
        <v>6343692</v>
      </c>
      <c r="O36" s="5">
        <f t="shared" si="41"/>
        <v>13.034324261044986</v>
      </c>
      <c r="P36" s="37">
        <f t="shared" si="44"/>
        <v>953949</v>
      </c>
      <c r="Q36" s="5">
        <f t="shared" si="42"/>
        <v>-5.79165411640389</v>
      </c>
      <c r="R36" s="37">
        <f>P10+R10+B36+D36+F36+H36+J36+L36+N36+P36</f>
        <v>78663142</v>
      </c>
      <c r="S36" s="5">
        <f t="shared" si="43"/>
        <v>-16.77789358746807</v>
      </c>
    </row>
    <row r="37" spans="1:19" ht="12.75">
      <c r="A37" s="37" t="s">
        <v>70</v>
      </c>
      <c r="B37" s="37">
        <f>B50+B51</f>
        <v>7022247</v>
      </c>
      <c r="C37" s="5">
        <f t="shared" si="34"/>
        <v>10.705832850792476</v>
      </c>
      <c r="D37" s="37">
        <f aca="true" t="shared" si="45" ref="D37:R37">D50+D51</f>
        <v>1128</v>
      </c>
      <c r="E37" s="5" t="e">
        <f t="shared" si="36"/>
        <v>#DIV/0!</v>
      </c>
      <c r="F37" s="37">
        <f t="shared" si="45"/>
        <v>12206596</v>
      </c>
      <c r="G37" s="5">
        <f t="shared" si="37"/>
        <v>-2.9211543690624495</v>
      </c>
      <c r="H37" s="37">
        <f t="shared" si="45"/>
        <v>3374406</v>
      </c>
      <c r="I37" s="5">
        <f t="shared" si="38"/>
        <v>84.45283571679235</v>
      </c>
      <c r="J37" s="37">
        <f t="shared" si="45"/>
        <v>8478201</v>
      </c>
      <c r="K37" s="5">
        <f t="shared" si="39"/>
        <v>92.22478475551662</v>
      </c>
      <c r="L37" s="37">
        <f t="shared" si="45"/>
        <v>282841</v>
      </c>
      <c r="M37" s="5">
        <f t="shared" si="40"/>
        <v>30.95885209999213</v>
      </c>
      <c r="N37" s="37">
        <f t="shared" si="45"/>
        <v>4336432</v>
      </c>
      <c r="O37" s="5">
        <f t="shared" si="41"/>
        <v>-31.64182624250988</v>
      </c>
      <c r="P37" s="37">
        <f t="shared" si="45"/>
        <v>882480</v>
      </c>
      <c r="Q37" s="5">
        <f t="shared" si="42"/>
        <v>-7.491909944871267</v>
      </c>
      <c r="R37" s="37">
        <f t="shared" si="45"/>
        <v>93783688</v>
      </c>
      <c r="S37" s="5">
        <f t="shared" si="43"/>
        <v>19.221894289450063</v>
      </c>
    </row>
    <row r="38" spans="1:19" ht="12.75">
      <c r="A38" s="37" t="s">
        <v>72</v>
      </c>
      <c r="B38" s="37">
        <f>B52+B53</f>
        <v>10266197</v>
      </c>
      <c r="C38" s="5">
        <f t="shared" si="34"/>
        <v>46.195327506993124</v>
      </c>
      <c r="D38" s="37">
        <f aca="true" t="shared" si="46" ref="D38:R38">D52+D53</f>
        <v>0</v>
      </c>
      <c r="E38" s="5">
        <f t="shared" si="36"/>
        <v>-100</v>
      </c>
      <c r="F38" s="37">
        <f t="shared" si="46"/>
        <v>12657286</v>
      </c>
      <c r="G38" s="5">
        <f t="shared" si="37"/>
        <v>3.692184127335736</v>
      </c>
      <c r="H38" s="37">
        <f t="shared" si="46"/>
        <v>85330</v>
      </c>
      <c r="I38" s="5">
        <f t="shared" si="38"/>
        <v>-97.47125864522526</v>
      </c>
      <c r="J38" s="37">
        <f t="shared" si="46"/>
        <v>15029655</v>
      </c>
      <c r="K38" s="5">
        <f t="shared" si="39"/>
        <v>77.27410567406929</v>
      </c>
      <c r="L38" s="37">
        <f t="shared" si="46"/>
        <v>266910</v>
      </c>
      <c r="M38" s="5">
        <f t="shared" si="40"/>
        <v>-5.6324931675393515</v>
      </c>
      <c r="N38" s="37">
        <f t="shared" si="46"/>
        <v>6400606</v>
      </c>
      <c r="O38" s="5">
        <f t="shared" si="41"/>
        <v>47.600746420098375</v>
      </c>
      <c r="P38" s="37">
        <f t="shared" si="46"/>
        <v>123258</v>
      </c>
      <c r="Q38" s="5">
        <f t="shared" si="42"/>
        <v>-86.03277128093555</v>
      </c>
      <c r="R38" s="37">
        <f t="shared" si="46"/>
        <v>126646375</v>
      </c>
      <c r="S38" s="5">
        <f t="shared" si="43"/>
        <v>35.04094123489793</v>
      </c>
    </row>
    <row r="39" spans="1:19" ht="12.75">
      <c r="A39" s="37"/>
      <c r="B39" s="48"/>
      <c r="C39" s="53"/>
      <c r="D39" s="48"/>
      <c r="E39" s="53"/>
      <c r="F39" s="48"/>
      <c r="G39" s="53"/>
      <c r="H39" s="48"/>
      <c r="I39" s="53"/>
      <c r="J39" s="48"/>
      <c r="K39" s="53"/>
      <c r="L39" s="48"/>
      <c r="M39" s="53"/>
      <c r="N39" s="48"/>
      <c r="O39" s="53"/>
      <c r="P39" s="48"/>
      <c r="Q39" s="53"/>
      <c r="R39" s="48"/>
      <c r="S39" s="5"/>
    </row>
    <row r="40" spans="1:19" ht="12.75">
      <c r="A40" s="47" t="s">
        <v>54</v>
      </c>
      <c r="B40" s="37">
        <v>0</v>
      </c>
      <c r="C40" s="53"/>
      <c r="D40" s="37">
        <v>5810</v>
      </c>
      <c r="E40" s="53"/>
      <c r="F40" s="37">
        <v>2152684</v>
      </c>
      <c r="G40" s="53"/>
      <c r="H40" s="37">
        <v>136566</v>
      </c>
      <c r="I40" s="53"/>
      <c r="J40" s="37">
        <v>1550</v>
      </c>
      <c r="K40" s="53"/>
      <c r="L40" s="37">
        <v>259063</v>
      </c>
      <c r="M40" s="53"/>
      <c r="N40" s="37">
        <v>4237139</v>
      </c>
      <c r="O40" s="53"/>
      <c r="P40" s="37">
        <f>16500+156809</f>
        <v>173309</v>
      </c>
      <c r="Q40" s="53"/>
      <c r="R40" s="48">
        <f aca="true" t="shared" si="47" ref="R40:R53">P14+R14+B40+D40+F40+H40+J40+L40+N40+P40</f>
        <v>74092908</v>
      </c>
      <c r="S40" s="53"/>
    </row>
    <row r="41" spans="1:19" ht="12.75">
      <c r="A41" s="47" t="s">
        <v>31</v>
      </c>
      <c r="B41" s="37">
        <v>40967</v>
      </c>
      <c r="C41" s="53"/>
      <c r="D41" s="37">
        <v>0</v>
      </c>
      <c r="E41" s="53"/>
      <c r="F41" s="37">
        <v>2748191</v>
      </c>
      <c r="G41" s="53"/>
      <c r="H41" s="37">
        <v>429273</v>
      </c>
      <c r="I41" s="53"/>
      <c r="J41" s="37">
        <v>55162</v>
      </c>
      <c r="K41" s="53"/>
      <c r="L41" s="37">
        <v>117260</v>
      </c>
      <c r="M41" s="53"/>
      <c r="N41" s="37">
        <v>2425836</v>
      </c>
      <c r="O41" s="53"/>
      <c r="P41" s="37">
        <v>154682</v>
      </c>
      <c r="Q41" s="53"/>
      <c r="R41" s="48">
        <f t="shared" si="47"/>
        <v>65321718</v>
      </c>
      <c r="S41" s="53"/>
    </row>
    <row r="42" spans="1:19" ht="12.75">
      <c r="A42" s="47" t="s">
        <v>59</v>
      </c>
      <c r="B42">
        <v>247425</v>
      </c>
      <c r="C42" s="5" t="e">
        <f aca="true" t="shared" si="48" ref="C42:C47">B42/B40*100-100</f>
        <v>#DIV/0!</v>
      </c>
      <c r="D42" s="55">
        <v>0</v>
      </c>
      <c r="E42" s="5">
        <f aca="true" t="shared" si="49" ref="E42:E47">D42/D40*100-100</f>
        <v>-100</v>
      </c>
      <c r="F42" s="37">
        <v>4157214</v>
      </c>
      <c r="G42" s="5">
        <f aca="true" t="shared" si="50" ref="G42:G47">F42/F40*100-100</f>
        <v>93.117707940413</v>
      </c>
      <c r="H42" s="37">
        <v>75069</v>
      </c>
      <c r="I42" s="5">
        <f aca="true" t="shared" si="51" ref="I42:I47">H42/H40*100-100</f>
        <v>-45.030974034532754</v>
      </c>
      <c r="J42" s="37">
        <v>47005</v>
      </c>
      <c r="K42" s="5">
        <f aca="true" t="shared" si="52" ref="K42:K47">J42/J40*100-100</f>
        <v>2932.5806451612902</v>
      </c>
      <c r="L42" s="37">
        <v>457032</v>
      </c>
      <c r="M42" s="5">
        <f aca="true" t="shared" si="53" ref="M42:M47">L42/L40*100-100</f>
        <v>76.41731933931129</v>
      </c>
      <c r="N42" s="37">
        <v>3206740</v>
      </c>
      <c r="O42" s="5">
        <f aca="true" t="shared" si="54" ref="O42:O47">N42/N40*100-100</f>
        <v>-24.318272305912075</v>
      </c>
      <c r="P42" s="37">
        <v>654315</v>
      </c>
      <c r="Q42" s="5">
        <f aca="true" t="shared" si="55" ref="Q42:Q47">P42/P40*100-100</f>
        <v>277.5424242249393</v>
      </c>
      <c r="R42" s="48">
        <f t="shared" si="47"/>
        <v>68736432</v>
      </c>
      <c r="S42" s="5">
        <f aca="true" t="shared" si="56" ref="S42:S47">R42/R40*100-100</f>
        <v>-7.229404466079259</v>
      </c>
    </row>
    <row r="43" spans="1:19" ht="12.75">
      <c r="A43" s="47" t="s">
        <v>31</v>
      </c>
      <c r="B43" s="37">
        <v>1175254</v>
      </c>
      <c r="C43" s="5">
        <f t="shared" si="48"/>
        <v>2768.782190543608</v>
      </c>
      <c r="D43" s="37">
        <v>0</v>
      </c>
      <c r="E43" s="5" t="e">
        <f t="shared" si="49"/>
        <v>#DIV/0!</v>
      </c>
      <c r="F43" s="37">
        <v>3553840</v>
      </c>
      <c r="G43" s="5">
        <f t="shared" si="50"/>
        <v>29.31561161505877</v>
      </c>
      <c r="H43" s="37">
        <v>112606</v>
      </c>
      <c r="I43" s="5">
        <f t="shared" si="51"/>
        <v>-73.76820810999061</v>
      </c>
      <c r="J43" s="37">
        <v>58366</v>
      </c>
      <c r="K43" s="5">
        <f t="shared" si="52"/>
        <v>5.808346325368902</v>
      </c>
      <c r="L43" s="37">
        <v>38019</v>
      </c>
      <c r="M43" s="5">
        <f t="shared" si="53"/>
        <v>-67.57717891864233</v>
      </c>
      <c r="N43" s="37">
        <v>2506099</v>
      </c>
      <c r="O43" s="5">
        <f t="shared" si="54"/>
        <v>3.308673793281997</v>
      </c>
      <c r="P43" s="37">
        <v>696216</v>
      </c>
      <c r="Q43" s="5">
        <f t="shared" si="55"/>
        <v>350.0950336820057</v>
      </c>
      <c r="R43" s="48">
        <f t="shared" si="47"/>
        <v>61431670</v>
      </c>
      <c r="S43" s="5">
        <f t="shared" si="56"/>
        <v>-5.9552138539895765</v>
      </c>
    </row>
    <row r="44" spans="1:19" ht="12.75">
      <c r="A44" s="47" t="s">
        <v>61</v>
      </c>
      <c r="B44" s="37">
        <v>1095241</v>
      </c>
      <c r="C44" s="5">
        <f t="shared" si="48"/>
        <v>342.6557542689704</v>
      </c>
      <c r="D44" s="37">
        <v>0</v>
      </c>
      <c r="E44" s="5" t="e">
        <f t="shared" si="49"/>
        <v>#DIV/0!</v>
      </c>
      <c r="F44" s="37">
        <v>4748599</v>
      </c>
      <c r="G44" s="5">
        <f t="shared" si="50"/>
        <v>14.225512566829622</v>
      </c>
      <c r="H44" s="37">
        <v>332502</v>
      </c>
      <c r="I44" s="5">
        <f t="shared" si="51"/>
        <v>342.9285057746873</v>
      </c>
      <c r="J44" s="37">
        <v>31266</v>
      </c>
      <c r="K44" s="5">
        <f t="shared" si="52"/>
        <v>-33.483671949792566</v>
      </c>
      <c r="L44" s="37">
        <v>289583</v>
      </c>
      <c r="M44" s="5">
        <f t="shared" si="53"/>
        <v>-36.638353550736056</v>
      </c>
      <c r="N44" s="37">
        <v>2729579</v>
      </c>
      <c r="O44" s="5">
        <f t="shared" si="54"/>
        <v>-14.879940375583928</v>
      </c>
      <c r="P44" s="37">
        <f>(375687+260648)</f>
        <v>636335</v>
      </c>
      <c r="Q44" s="5">
        <f t="shared" si="55"/>
        <v>-2.7479119384394437</v>
      </c>
      <c r="R44" s="48">
        <f t="shared" si="47"/>
        <v>61707931</v>
      </c>
      <c r="S44" s="5">
        <f t="shared" si="56"/>
        <v>-10.225292171115314</v>
      </c>
    </row>
    <row r="45" spans="1:19" ht="12.75">
      <c r="A45" s="47" t="s">
        <v>31</v>
      </c>
      <c r="B45" s="37">
        <v>475314</v>
      </c>
      <c r="C45" s="5">
        <f t="shared" si="48"/>
        <v>-59.55648736358268</v>
      </c>
      <c r="D45" s="37">
        <v>2090</v>
      </c>
      <c r="E45" s="5" t="e">
        <f t="shared" si="49"/>
        <v>#DIV/0!</v>
      </c>
      <c r="F45" s="37">
        <v>4637407</v>
      </c>
      <c r="G45" s="5">
        <f t="shared" si="50"/>
        <v>30.490033316075</v>
      </c>
      <c r="H45" s="37">
        <v>59383</v>
      </c>
      <c r="I45" s="5">
        <f t="shared" si="51"/>
        <v>-47.26479938902012</v>
      </c>
      <c r="J45" s="37">
        <v>4451</v>
      </c>
      <c r="K45" s="5">
        <f t="shared" si="52"/>
        <v>-92.37398485419594</v>
      </c>
      <c r="L45" s="37">
        <v>59184</v>
      </c>
      <c r="M45" s="5">
        <f t="shared" si="53"/>
        <v>55.66953365422552</v>
      </c>
      <c r="N45" s="37">
        <v>3667314</v>
      </c>
      <c r="O45" s="5">
        <f t="shared" si="54"/>
        <v>46.33555976838903</v>
      </c>
      <c r="P45" s="37">
        <f>(117926+407713)</f>
        <v>525639</v>
      </c>
      <c r="Q45" s="5">
        <f t="shared" si="55"/>
        <v>-24.50058602502672</v>
      </c>
      <c r="R45" s="48">
        <f t="shared" si="47"/>
        <v>63188432</v>
      </c>
      <c r="S45" s="5">
        <f t="shared" si="56"/>
        <v>2.8597008676469358</v>
      </c>
    </row>
    <row r="46" spans="1:19" ht="12.75">
      <c r="A46" s="47" t="s">
        <v>63</v>
      </c>
      <c r="B46" s="37">
        <v>2279422</v>
      </c>
      <c r="C46" s="5">
        <f t="shared" si="48"/>
        <v>108.12058715844276</v>
      </c>
      <c r="D46" s="37">
        <v>22487</v>
      </c>
      <c r="E46" s="5" t="e">
        <f t="shared" si="49"/>
        <v>#DIV/0!</v>
      </c>
      <c r="F46" s="37">
        <v>5838747</v>
      </c>
      <c r="G46" s="5">
        <f t="shared" si="50"/>
        <v>22.957255392590525</v>
      </c>
      <c r="H46" s="37">
        <v>46794</v>
      </c>
      <c r="I46" s="5">
        <f t="shared" si="51"/>
        <v>-85.92670119277477</v>
      </c>
      <c r="J46" s="37">
        <v>41957</v>
      </c>
      <c r="K46" s="5">
        <f t="shared" si="52"/>
        <v>34.19369282927141</v>
      </c>
      <c r="L46" s="37">
        <v>212405</v>
      </c>
      <c r="M46" s="5">
        <f t="shared" si="53"/>
        <v>-26.651426361354083</v>
      </c>
      <c r="N46" s="37">
        <v>2730790</v>
      </c>
      <c r="O46" s="5">
        <f t="shared" si="54"/>
        <v>0.04436581612034729</v>
      </c>
      <c r="P46" s="37">
        <f>178558+317696</f>
        <v>496254</v>
      </c>
      <c r="Q46" s="5">
        <f t="shared" si="55"/>
        <v>-22.013719188792066</v>
      </c>
      <c r="R46" s="48">
        <f t="shared" si="47"/>
        <v>56493253</v>
      </c>
      <c r="S46" s="5">
        <f t="shared" si="56"/>
        <v>-8.450579877649773</v>
      </c>
    </row>
    <row r="47" spans="1:19" ht="12.75">
      <c r="A47" s="47" t="s">
        <v>31</v>
      </c>
      <c r="B47" s="37">
        <v>2535811</v>
      </c>
      <c r="C47" s="5">
        <f t="shared" si="48"/>
        <v>433.5022742860509</v>
      </c>
      <c r="D47" s="37">
        <v>0</v>
      </c>
      <c r="E47" s="5">
        <f t="shared" si="49"/>
        <v>-100</v>
      </c>
      <c r="F47" s="37">
        <v>4922651</v>
      </c>
      <c r="G47" s="5">
        <f t="shared" si="50"/>
        <v>6.150937366506753</v>
      </c>
      <c r="H47" s="37">
        <v>71022</v>
      </c>
      <c r="I47" s="5">
        <f t="shared" si="51"/>
        <v>19.59988548911305</v>
      </c>
      <c r="J47" s="37">
        <v>1344410</v>
      </c>
      <c r="K47" s="5">
        <f t="shared" si="52"/>
        <v>30104.673107166927</v>
      </c>
      <c r="L47" s="37">
        <v>105200</v>
      </c>
      <c r="M47" s="5">
        <f t="shared" si="53"/>
        <v>77.7507434441741</v>
      </c>
      <c r="N47" s="37">
        <v>2881392</v>
      </c>
      <c r="O47" s="5">
        <f t="shared" si="54"/>
        <v>-21.430452914585445</v>
      </c>
      <c r="P47" s="37">
        <f>127184+389157</f>
        <v>516341</v>
      </c>
      <c r="Q47" s="5">
        <f t="shared" si="55"/>
        <v>-1.7688946215939154</v>
      </c>
      <c r="R47" s="48">
        <f t="shared" si="47"/>
        <v>38028678</v>
      </c>
      <c r="S47" s="5">
        <f t="shared" si="56"/>
        <v>-39.817025369453695</v>
      </c>
    </row>
    <row r="48" spans="1:19" ht="12.75">
      <c r="A48" s="47" t="s">
        <v>64</v>
      </c>
      <c r="B48" s="37">
        <v>3048906</v>
      </c>
      <c r="C48" s="5">
        <f aca="true" t="shared" si="57" ref="C48:C53">B48/B46*100-100</f>
        <v>33.75785615827169</v>
      </c>
      <c r="D48" s="37">
        <v>0</v>
      </c>
      <c r="E48" s="5">
        <f aca="true" t="shared" si="58" ref="E48:E53">D48/D46*100-100</f>
        <v>-100</v>
      </c>
      <c r="F48" s="37">
        <v>5772976</v>
      </c>
      <c r="G48" s="5">
        <f aca="true" t="shared" si="59" ref="G48:G53">F48/F46*100-100</f>
        <v>-1.1264574402692915</v>
      </c>
      <c r="H48" s="37">
        <v>959998</v>
      </c>
      <c r="I48" s="5">
        <f aca="true" t="shared" si="60" ref="I48:I53">H48/H46*100-100</f>
        <v>1951.540795828525</v>
      </c>
      <c r="J48" s="37">
        <v>557249</v>
      </c>
      <c r="K48" s="5">
        <f aca="true" t="shared" si="61" ref="K48:K53">J48/J46*100-100</f>
        <v>1228.1430988869556</v>
      </c>
      <c r="L48" s="37">
        <v>134052</v>
      </c>
      <c r="M48" s="5">
        <f aca="true" t="shared" si="62" ref="M48:M53">L48/L46*100-100</f>
        <v>-36.88849132553377</v>
      </c>
      <c r="N48" s="37">
        <v>3094234</v>
      </c>
      <c r="O48" s="5">
        <f aca="true" t="shared" si="63" ref="O48:O53">N48/N46*100-100</f>
        <v>13.30911567714837</v>
      </c>
      <c r="P48" s="37">
        <v>493672</v>
      </c>
      <c r="Q48" s="5">
        <f aca="true" t="shared" si="64" ref="Q48:Q53">P48/P46*100-100</f>
        <v>-0.520298073164156</v>
      </c>
      <c r="R48" s="48">
        <f t="shared" si="47"/>
        <v>37423945</v>
      </c>
      <c r="S48" s="5">
        <f aca="true" t="shared" si="65" ref="S48:S53">R48/R46*100-100</f>
        <v>-33.755018497518634</v>
      </c>
    </row>
    <row r="49" spans="1:19" ht="12.75">
      <c r="A49" s="47" t="s">
        <v>31</v>
      </c>
      <c r="B49" s="37">
        <v>3294253</v>
      </c>
      <c r="C49" s="5">
        <f t="shared" si="57"/>
        <v>29.909247968401417</v>
      </c>
      <c r="D49" s="37">
        <v>0</v>
      </c>
      <c r="E49" s="5" t="e">
        <f t="shared" si="58"/>
        <v>#DIV/0!</v>
      </c>
      <c r="F49" s="37">
        <v>6800923</v>
      </c>
      <c r="G49" s="5">
        <f t="shared" si="59"/>
        <v>38.15570106432489</v>
      </c>
      <c r="H49" s="37">
        <v>869416</v>
      </c>
      <c r="I49" s="5">
        <f t="shared" si="60"/>
        <v>1124.150263298696</v>
      </c>
      <c r="J49" s="37">
        <v>3853317</v>
      </c>
      <c r="K49" s="5">
        <f t="shared" si="61"/>
        <v>186.61769846996077</v>
      </c>
      <c r="L49" s="37">
        <v>81925</v>
      </c>
      <c r="M49" s="5">
        <f t="shared" si="62"/>
        <v>-22.124524714828894</v>
      </c>
      <c r="N49" s="37">
        <v>3249458</v>
      </c>
      <c r="O49" s="5">
        <f t="shared" si="63"/>
        <v>12.773895395003535</v>
      </c>
      <c r="P49" s="37">
        <v>460277</v>
      </c>
      <c r="Q49" s="5">
        <f t="shared" si="64"/>
        <v>-10.857940779446139</v>
      </c>
      <c r="R49" s="48">
        <f t="shared" si="47"/>
        <v>41239197</v>
      </c>
      <c r="S49" s="5">
        <f t="shared" si="65"/>
        <v>8.442362892551785</v>
      </c>
    </row>
    <row r="50" spans="1:19" ht="12.75">
      <c r="A50" s="47" t="s">
        <v>69</v>
      </c>
      <c r="B50" s="37">
        <v>3533892</v>
      </c>
      <c r="C50" s="5">
        <f t="shared" si="57"/>
        <v>15.906885945319388</v>
      </c>
      <c r="D50" s="37">
        <v>0</v>
      </c>
      <c r="E50" s="5" t="e">
        <f t="shared" si="58"/>
        <v>#DIV/0!</v>
      </c>
      <c r="F50" s="37">
        <v>6079108</v>
      </c>
      <c r="G50" s="5">
        <f t="shared" si="59"/>
        <v>5.30284553408849</v>
      </c>
      <c r="H50" s="37">
        <v>2576686</v>
      </c>
      <c r="I50" s="5">
        <f t="shared" si="60"/>
        <v>168.40535084448095</v>
      </c>
      <c r="J50" s="37">
        <v>3861104</v>
      </c>
      <c r="K50" s="5">
        <f t="shared" si="61"/>
        <v>592.8866628742268</v>
      </c>
      <c r="L50" s="37">
        <v>176457</v>
      </c>
      <c r="M50" s="5">
        <f t="shared" si="62"/>
        <v>31.633246799749344</v>
      </c>
      <c r="N50" s="37">
        <v>2483407</v>
      </c>
      <c r="O50" s="5">
        <f t="shared" si="63"/>
        <v>-19.740814689516057</v>
      </c>
      <c r="P50" s="37">
        <f>70841+472222</f>
        <v>543063</v>
      </c>
      <c r="Q50" s="5">
        <f t="shared" si="64"/>
        <v>10.004821014762825</v>
      </c>
      <c r="R50" s="48">
        <f t="shared" si="47"/>
        <v>43648561</v>
      </c>
      <c r="S50" s="5">
        <f t="shared" si="65"/>
        <v>16.63270935226096</v>
      </c>
    </row>
    <row r="51" spans="1:19" ht="12.75">
      <c r="A51" s="47" t="s">
        <v>31</v>
      </c>
      <c r="B51" s="37">
        <v>3488355</v>
      </c>
      <c r="C51" s="5">
        <f t="shared" si="57"/>
        <v>5.892140039031602</v>
      </c>
      <c r="D51" s="37">
        <v>1128</v>
      </c>
      <c r="E51" s="5" t="e">
        <f t="shared" si="58"/>
        <v>#DIV/0!</v>
      </c>
      <c r="F51" s="37">
        <v>6127488</v>
      </c>
      <c r="G51" s="5">
        <f t="shared" si="59"/>
        <v>-9.902111816293171</v>
      </c>
      <c r="H51" s="37">
        <v>797720</v>
      </c>
      <c r="I51" s="5">
        <f t="shared" si="60"/>
        <v>-8.246455091693733</v>
      </c>
      <c r="J51" s="37">
        <v>4617097</v>
      </c>
      <c r="K51" s="5">
        <f t="shared" si="61"/>
        <v>19.821364294710236</v>
      </c>
      <c r="L51" s="37">
        <v>106384</v>
      </c>
      <c r="M51" s="5">
        <f t="shared" si="62"/>
        <v>29.85535550808666</v>
      </c>
      <c r="N51" s="37">
        <v>1853025</v>
      </c>
      <c r="O51" s="5">
        <f t="shared" si="63"/>
        <v>-42.9743360277314</v>
      </c>
      <c r="P51" s="37">
        <f>9653+329764</f>
        <v>339417</v>
      </c>
      <c r="Q51" s="5">
        <f t="shared" si="64"/>
        <v>-26.258101099989787</v>
      </c>
      <c r="R51" s="48">
        <f t="shared" si="47"/>
        <v>50135127</v>
      </c>
      <c r="S51" s="5">
        <f t="shared" si="65"/>
        <v>21.571540299390406</v>
      </c>
    </row>
    <row r="52" spans="1:19" ht="12.75">
      <c r="A52" s="47" t="s">
        <v>73</v>
      </c>
      <c r="B52" s="37">
        <v>4469735</v>
      </c>
      <c r="C52" s="5">
        <f t="shared" si="57"/>
        <v>26.481935497745823</v>
      </c>
      <c r="D52" s="37">
        <v>0</v>
      </c>
      <c r="E52" s="5" t="e">
        <f t="shared" si="58"/>
        <v>#DIV/0!</v>
      </c>
      <c r="F52" s="37">
        <v>5820928</v>
      </c>
      <c r="G52" s="5">
        <f t="shared" si="59"/>
        <v>-4.2470046592361825</v>
      </c>
      <c r="H52" s="37">
        <v>36506</v>
      </c>
      <c r="I52" s="5">
        <f t="shared" si="60"/>
        <v>-98.58321890987105</v>
      </c>
      <c r="J52" s="37">
        <v>6334290</v>
      </c>
      <c r="K52" s="5">
        <f t="shared" si="61"/>
        <v>64.05385609918821</v>
      </c>
      <c r="L52" s="37">
        <v>162243</v>
      </c>
      <c r="M52" s="5">
        <f t="shared" si="62"/>
        <v>-8.055220251959412</v>
      </c>
      <c r="N52" s="37">
        <v>3451309</v>
      </c>
      <c r="O52" s="5">
        <f t="shared" si="63"/>
        <v>38.97476329896793</v>
      </c>
      <c r="P52" s="37">
        <v>105510</v>
      </c>
      <c r="Q52" s="5">
        <f t="shared" si="64"/>
        <v>-80.57131493031196</v>
      </c>
      <c r="R52" s="48">
        <f t="shared" si="47"/>
        <v>60713973</v>
      </c>
      <c r="S52" s="5">
        <f t="shared" si="65"/>
        <v>39.097307239979784</v>
      </c>
    </row>
    <row r="53" spans="1:19" ht="12.75">
      <c r="A53" s="47" t="s">
        <v>31</v>
      </c>
      <c r="B53" s="37">
        <v>5796462</v>
      </c>
      <c r="C53" s="5">
        <f t="shared" si="57"/>
        <v>66.16605821368523</v>
      </c>
      <c r="D53" s="37">
        <v>0</v>
      </c>
      <c r="E53" s="5">
        <f t="shared" si="58"/>
        <v>-100</v>
      </c>
      <c r="F53" s="37">
        <v>6836358</v>
      </c>
      <c r="G53" s="5">
        <f t="shared" si="59"/>
        <v>11.568688506611522</v>
      </c>
      <c r="H53" s="37">
        <v>48824</v>
      </c>
      <c r="I53" s="5">
        <f t="shared" si="60"/>
        <v>-93.8795567366996</v>
      </c>
      <c r="J53" s="37">
        <v>8695365</v>
      </c>
      <c r="K53" s="5">
        <f t="shared" si="61"/>
        <v>88.3297015418996</v>
      </c>
      <c r="L53" s="37">
        <v>104667</v>
      </c>
      <c r="M53" s="5">
        <f t="shared" si="62"/>
        <v>-1.6139645059407428</v>
      </c>
      <c r="N53" s="37">
        <v>2949297</v>
      </c>
      <c r="O53" s="5">
        <f t="shared" si="63"/>
        <v>59.16120937386168</v>
      </c>
      <c r="P53" s="37">
        <v>17748</v>
      </c>
      <c r="Q53" s="5">
        <f t="shared" si="64"/>
        <v>-94.77103386100283</v>
      </c>
      <c r="R53" s="48">
        <f t="shared" si="47"/>
        <v>65932402</v>
      </c>
      <c r="S53" s="5">
        <f t="shared" si="65"/>
        <v>31.50939460071578</v>
      </c>
    </row>
    <row r="54" spans="1:19" ht="12.75">
      <c r="A54" s="47"/>
      <c r="B54" s="37"/>
      <c r="C54" s="5"/>
      <c r="D54" s="37"/>
      <c r="E54" s="5"/>
      <c r="F54" s="37"/>
      <c r="G54" s="5"/>
      <c r="H54" s="37"/>
      <c r="I54" s="5"/>
      <c r="J54" s="37"/>
      <c r="K54" s="5"/>
      <c r="L54" s="37"/>
      <c r="M54" s="5"/>
      <c r="N54" s="37"/>
      <c r="O54" s="5"/>
      <c r="P54" s="37"/>
      <c r="Q54" s="5"/>
      <c r="R54" s="48"/>
      <c r="S54" s="5"/>
    </row>
    <row r="56" ht="12.75">
      <c r="A56" s="8" t="s">
        <v>50</v>
      </c>
    </row>
    <row r="57" ht="12.75">
      <c r="A57" s="8" t="s">
        <v>57</v>
      </c>
    </row>
    <row r="58" ht="12.75">
      <c r="A58" s="37" t="s">
        <v>49</v>
      </c>
    </row>
    <row r="59" ht="12.75">
      <c r="A59" s="37" t="s">
        <v>66</v>
      </c>
    </row>
    <row r="60" ht="12.75">
      <c r="A60" s="55" t="s">
        <v>56</v>
      </c>
    </row>
    <row r="61" ht="12.75">
      <c r="A61" s="8" t="s">
        <v>75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showGridLines="0" zoomScalePageLayoutView="0" workbookViewId="0" topLeftCell="A2">
      <selection activeCell="A2" sqref="A1:IV16384"/>
    </sheetView>
  </sheetViews>
  <sheetFormatPr defaultColWidth="9.140625" defaultRowHeight="12.75"/>
  <cols>
    <col min="1" max="1" width="13.57421875" style="0" customWidth="1"/>
    <col min="2" max="2" width="13.8515625" style="0" customWidth="1"/>
    <col min="3" max="3" width="7.140625" style="0" customWidth="1"/>
    <col min="4" max="4" width="13.8515625" style="0" customWidth="1"/>
    <col min="5" max="5" width="7.140625" style="0" customWidth="1"/>
    <col min="6" max="6" width="13.8515625" style="0" customWidth="1"/>
    <col min="7" max="7" width="7.140625" style="0" customWidth="1"/>
    <col min="8" max="8" width="13.8515625" style="0" customWidth="1"/>
    <col min="9" max="9" width="7.140625" style="0" customWidth="1"/>
    <col min="10" max="10" width="13.8515625" style="0" customWidth="1"/>
    <col min="11" max="11" width="7.140625" style="0" customWidth="1"/>
    <col min="12" max="12" width="13.8515625" style="0" customWidth="1"/>
    <col min="13" max="13" width="7.140625" style="0" customWidth="1"/>
    <col min="14" max="14" width="13.8515625" style="0" customWidth="1"/>
    <col min="15" max="15" width="7.140625" style="0" customWidth="1"/>
    <col min="16" max="16" width="13.8515625" style="0" customWidth="1"/>
    <col min="17" max="17" width="7.140625" style="0" customWidth="1"/>
    <col min="18" max="18" width="13.8515625" style="0" customWidth="1"/>
    <col min="19" max="19" width="7.140625" style="0" customWidth="1"/>
  </cols>
  <sheetData>
    <row r="1" spans="1:14" ht="15">
      <c r="A1" s="1" t="s">
        <v>0</v>
      </c>
      <c r="B1" s="2"/>
      <c r="C1" s="2"/>
      <c r="D1" s="2"/>
      <c r="E1" s="3"/>
      <c r="F1" s="2"/>
      <c r="G1" s="3"/>
      <c r="H1" s="2"/>
      <c r="I1" s="3"/>
      <c r="J1" s="2"/>
      <c r="K1" s="3"/>
      <c r="L1" s="2"/>
      <c r="M1" s="3"/>
      <c r="N1" s="4"/>
    </row>
    <row r="2" spans="1:14" ht="15">
      <c r="A2" s="9" t="s">
        <v>28</v>
      </c>
      <c r="B2" s="10"/>
      <c r="C2" s="10"/>
      <c r="D2" s="10"/>
      <c r="E2" s="11"/>
      <c r="F2" s="10"/>
      <c r="G2" s="11"/>
      <c r="H2" s="10"/>
      <c r="I2" s="11"/>
      <c r="J2" s="10"/>
      <c r="K2" s="11"/>
      <c r="L2" s="10"/>
      <c r="M2" s="11"/>
      <c r="N2" s="12"/>
    </row>
    <row r="4" spans="1:19" ht="22.5">
      <c r="A4" s="42" t="s">
        <v>2</v>
      </c>
      <c r="B4" s="43" t="s">
        <v>35</v>
      </c>
      <c r="C4" s="44" t="s">
        <v>4</v>
      </c>
      <c r="D4" s="43" t="s">
        <v>5</v>
      </c>
      <c r="E4" s="44" t="s">
        <v>4</v>
      </c>
      <c r="F4" s="43" t="s">
        <v>6</v>
      </c>
      <c r="G4" s="44" t="s">
        <v>4</v>
      </c>
      <c r="H4" s="43" t="s">
        <v>7</v>
      </c>
      <c r="I4" s="44" t="s">
        <v>4</v>
      </c>
      <c r="J4" s="43" t="s">
        <v>8</v>
      </c>
      <c r="K4" s="44" t="s">
        <v>4</v>
      </c>
      <c r="L4" s="43" t="s">
        <v>9</v>
      </c>
      <c r="M4" s="44" t="s">
        <v>4</v>
      </c>
      <c r="N4" s="45" t="s">
        <v>45</v>
      </c>
      <c r="O4" s="44" t="s">
        <v>4</v>
      </c>
      <c r="P4" s="43" t="s">
        <v>46</v>
      </c>
      <c r="Q4" s="44" t="s">
        <v>4</v>
      </c>
      <c r="R4" s="46" t="s">
        <v>37</v>
      </c>
      <c r="S4" s="44" t="s">
        <v>4</v>
      </c>
    </row>
    <row r="5" spans="1:19" ht="12.75">
      <c r="A5" s="37" t="s">
        <v>43</v>
      </c>
      <c r="B5" s="37">
        <f>B9+B10</f>
        <v>111758575</v>
      </c>
      <c r="C5" s="5"/>
      <c r="D5" s="37">
        <f>D9+D10</f>
        <v>53244804</v>
      </c>
      <c r="E5" s="5"/>
      <c r="F5" s="37">
        <f>F9+F10</f>
        <v>36284027</v>
      </c>
      <c r="G5" s="5"/>
      <c r="H5" s="37">
        <f>H9+H10</f>
        <v>619601</v>
      </c>
      <c r="I5" s="5"/>
      <c r="J5" s="37">
        <f>J9+J10</f>
        <v>72520</v>
      </c>
      <c r="K5" s="5"/>
      <c r="L5" s="37">
        <f>L9+L10</f>
        <v>2073585</v>
      </c>
      <c r="M5" s="5"/>
      <c r="N5" s="37">
        <f>N9+N10</f>
        <v>46105621</v>
      </c>
      <c r="O5" s="5"/>
      <c r="P5" s="37">
        <f>P9+P10</f>
        <v>157864196</v>
      </c>
      <c r="Q5" s="5"/>
      <c r="R5" s="37">
        <f>R9+R10</f>
        <v>499878</v>
      </c>
      <c r="S5" s="5"/>
    </row>
    <row r="6" spans="1:19" ht="12.75">
      <c r="A6" s="37" t="s">
        <v>47</v>
      </c>
      <c r="B6" s="37">
        <f>B11+B12</f>
        <v>97335863</v>
      </c>
      <c r="C6" s="5">
        <f>B6/B5*100-100</f>
        <v>-12.905239709794074</v>
      </c>
      <c r="D6" s="37">
        <f>D11+D12</f>
        <v>39216418</v>
      </c>
      <c r="E6" s="5">
        <f>D6/D5*100-100</f>
        <v>-26.346957723799676</v>
      </c>
      <c r="F6" s="37">
        <f>F11+F12</f>
        <v>39079767</v>
      </c>
      <c r="G6" s="5">
        <f>F6/F5*100-100</f>
        <v>7.705153565231342</v>
      </c>
      <c r="H6" s="37">
        <f>H11+H12</f>
        <v>620141</v>
      </c>
      <c r="I6" s="5">
        <f>H6/H5*100-100</f>
        <v>0.08715286127684863</v>
      </c>
      <c r="J6" s="37">
        <f>J11+J12</f>
        <v>68236</v>
      </c>
      <c r="K6" s="5">
        <f>J6/J5*100-100</f>
        <v>-5.907335907335906</v>
      </c>
      <c r="L6" s="37">
        <f>L11+L12</f>
        <v>2120226</v>
      </c>
      <c r="M6" s="5">
        <f>L6/L5*100-100</f>
        <v>2.2492928912969603</v>
      </c>
      <c r="N6" s="37">
        <f>N11+N12</f>
        <v>52032572</v>
      </c>
      <c r="O6" s="5">
        <f>N6/N5*100-100</f>
        <v>12.855159244032308</v>
      </c>
      <c r="P6" s="37">
        <f>P11+P12</f>
        <v>149368435</v>
      </c>
      <c r="Q6" s="5">
        <f>P6/P5*100-100</f>
        <v>-5.381689588435876</v>
      </c>
      <c r="R6" s="37">
        <f>R11+R12</f>
        <v>584086</v>
      </c>
      <c r="S6" s="5">
        <f>R6/R5*100-100</f>
        <v>16.84571035332621</v>
      </c>
    </row>
    <row r="7" spans="1:19" ht="12.75">
      <c r="A7" s="37" t="s">
        <v>51</v>
      </c>
      <c r="B7" s="37">
        <f>B13+B14</f>
        <v>80844035</v>
      </c>
      <c r="C7" s="5">
        <f>B7/B6*100-100</f>
        <v>-16.943218554501343</v>
      </c>
      <c r="D7" s="37">
        <f>D13+D14</f>
        <v>36520039</v>
      </c>
      <c r="E7" s="5">
        <f>D7/D6*100-100</f>
        <v>-6.87563815746762</v>
      </c>
      <c r="F7" s="37">
        <f>F13+F14</f>
        <v>26561732</v>
      </c>
      <c r="G7" s="5">
        <f>F7/F6*100-100</f>
        <v>-32.03201032391007</v>
      </c>
      <c r="H7" s="37">
        <f>H13+H14</f>
        <v>533431</v>
      </c>
      <c r="I7" s="5">
        <f>H7/H6*100-100</f>
        <v>-13.982304024407355</v>
      </c>
      <c r="J7" s="37">
        <f>J13+J14</f>
        <v>207244</v>
      </c>
      <c r="K7" s="5">
        <f>J7/J6*100-100</f>
        <v>203.71651327744888</v>
      </c>
      <c r="L7" s="37">
        <f>L13+L14</f>
        <v>1959373</v>
      </c>
      <c r="M7" s="5">
        <f>L7/L6*100-100</f>
        <v>-7.586596900519098</v>
      </c>
      <c r="N7" s="37">
        <f>N13+N14</f>
        <v>70923206</v>
      </c>
      <c r="O7" s="5">
        <f>N7/N6*100-100</f>
        <v>36.30540116294847</v>
      </c>
      <c r="P7" s="37">
        <f>P13+P14</f>
        <v>151767241</v>
      </c>
      <c r="Q7" s="5">
        <f>P7/P6*100-100</f>
        <v>1.6059658119869766</v>
      </c>
      <c r="R7" s="37">
        <f>R13+R14</f>
        <v>3514996</v>
      </c>
      <c r="S7" s="5">
        <f>R7/R6*100-100</f>
        <v>501.79425632526716</v>
      </c>
    </row>
    <row r="8" spans="1:19" ht="12.75">
      <c r="A8" s="37"/>
      <c r="B8" s="37"/>
      <c r="C8" s="5"/>
      <c r="D8" s="37"/>
      <c r="E8" s="5"/>
      <c r="F8" s="37"/>
      <c r="G8" s="5"/>
      <c r="H8" s="37"/>
      <c r="I8" s="5"/>
      <c r="J8" s="37"/>
      <c r="K8" s="5"/>
      <c r="L8" s="37"/>
      <c r="M8" s="5"/>
      <c r="N8" s="37"/>
      <c r="O8" s="5"/>
      <c r="P8" s="37"/>
      <c r="Q8" s="5"/>
      <c r="R8" s="37"/>
      <c r="S8" s="5"/>
    </row>
    <row r="9" spans="1:19" ht="12.75">
      <c r="A9" s="47" t="s">
        <v>44</v>
      </c>
      <c r="B9" s="48">
        <v>55783993</v>
      </c>
      <c r="C9" s="53"/>
      <c r="D9" s="48">
        <v>27023186</v>
      </c>
      <c r="E9" s="53"/>
      <c r="F9" s="48">
        <v>18301359</v>
      </c>
      <c r="G9" s="53"/>
      <c r="H9" s="48">
        <v>335822</v>
      </c>
      <c r="I9" s="53"/>
      <c r="J9" s="48">
        <v>12926</v>
      </c>
      <c r="K9" s="53"/>
      <c r="L9" s="48">
        <v>1205432</v>
      </c>
      <c r="M9" s="53"/>
      <c r="N9" s="48">
        <v>22650583</v>
      </c>
      <c r="O9" s="53"/>
      <c r="P9" s="48">
        <f aca="true" t="shared" si="0" ref="P9:P14">B9+N9</f>
        <v>78434576</v>
      </c>
      <c r="Q9" s="53"/>
      <c r="R9" s="48">
        <v>210000</v>
      </c>
      <c r="S9" s="5"/>
    </row>
    <row r="10" spans="1:19" ht="12.75">
      <c r="A10" s="47" t="s">
        <v>31</v>
      </c>
      <c r="B10" s="48">
        <v>55974582</v>
      </c>
      <c r="C10" s="53"/>
      <c r="D10" s="48">
        <v>26221618</v>
      </c>
      <c r="E10" s="53"/>
      <c r="F10" s="48">
        <v>17982668</v>
      </c>
      <c r="G10" s="53"/>
      <c r="H10" s="48">
        <v>283779</v>
      </c>
      <c r="I10" s="53"/>
      <c r="J10" s="48">
        <v>59594</v>
      </c>
      <c r="K10" s="53"/>
      <c r="L10" s="48">
        <v>868153</v>
      </c>
      <c r="M10" s="53"/>
      <c r="N10" s="48">
        <v>23455038</v>
      </c>
      <c r="O10" s="53"/>
      <c r="P10" s="48">
        <f t="shared" si="0"/>
        <v>79429620</v>
      </c>
      <c r="Q10" s="53"/>
      <c r="R10" s="48">
        <v>289878</v>
      </c>
      <c r="S10" s="5"/>
    </row>
    <row r="11" spans="1:19" ht="12.75">
      <c r="A11" s="47" t="s">
        <v>48</v>
      </c>
      <c r="B11" s="48">
        <v>51916101</v>
      </c>
      <c r="C11" s="53">
        <f>B11/B9*100-100</f>
        <v>-6.933695119314962</v>
      </c>
      <c r="D11" s="48">
        <v>21694773</v>
      </c>
      <c r="E11" s="53">
        <f>D11/D9*100-100</f>
        <v>-19.717930372828732</v>
      </c>
      <c r="F11" s="48">
        <v>20242679</v>
      </c>
      <c r="G11" s="53">
        <f>F11/F9*100-100</f>
        <v>10.607518272276934</v>
      </c>
      <c r="H11" s="48">
        <v>244155</v>
      </c>
      <c r="I11" s="53">
        <f>H11/H9*100-100</f>
        <v>-27.296305781038768</v>
      </c>
      <c r="J11" s="48">
        <v>28163</v>
      </c>
      <c r="K11" s="53">
        <f>J11/J9*100-100</f>
        <v>117.87869410490487</v>
      </c>
      <c r="L11" s="48">
        <v>1527957</v>
      </c>
      <c r="M11" s="53">
        <f>L11/L9*100-100</f>
        <v>26.755967984921597</v>
      </c>
      <c r="N11" s="48">
        <v>26098094</v>
      </c>
      <c r="O11" s="53">
        <f>N11/N9*100-100</f>
        <v>15.220407351104399</v>
      </c>
      <c r="P11" s="48">
        <f t="shared" si="0"/>
        <v>78014195</v>
      </c>
      <c r="Q11" s="53">
        <f>P11/P9*100-100</f>
        <v>-0.5359638840911174</v>
      </c>
      <c r="R11" s="48">
        <v>374285</v>
      </c>
      <c r="S11" s="5">
        <f>R11/R9*100-100</f>
        <v>78.2309523809524</v>
      </c>
    </row>
    <row r="12" spans="1:19" ht="12.75">
      <c r="A12" s="47" t="s">
        <v>31</v>
      </c>
      <c r="B12" s="48">
        <v>45419762</v>
      </c>
      <c r="C12" s="53">
        <f>B12/B10*100-100</f>
        <v>-18.856451665865052</v>
      </c>
      <c r="D12" s="48">
        <v>17521645</v>
      </c>
      <c r="E12" s="53">
        <f>D12/D10*100-100</f>
        <v>-33.17862764990322</v>
      </c>
      <c r="F12" s="48">
        <v>18837088</v>
      </c>
      <c r="G12" s="53">
        <f>F12/F10*100-100</f>
        <v>4.751352802598603</v>
      </c>
      <c r="H12" s="48">
        <v>375986</v>
      </c>
      <c r="I12" s="53">
        <f>H12/H10*100-100</f>
        <v>32.49253820754882</v>
      </c>
      <c r="J12" s="48">
        <v>40073</v>
      </c>
      <c r="K12" s="53">
        <f>J12/J10*100-100</f>
        <v>-32.75665335436453</v>
      </c>
      <c r="L12" s="48">
        <v>592269</v>
      </c>
      <c r="M12" s="53">
        <f>L12/L10*100-100</f>
        <v>-31.778269498579164</v>
      </c>
      <c r="N12" s="48">
        <v>25934478</v>
      </c>
      <c r="O12" s="53">
        <f>N12/N10*100-100</f>
        <v>10.571033822243223</v>
      </c>
      <c r="P12" s="48">
        <f t="shared" si="0"/>
        <v>71354240</v>
      </c>
      <c r="Q12" s="53">
        <f>P12/P10*100-100</f>
        <v>-10.166711108526016</v>
      </c>
      <c r="R12" s="48">
        <v>209801</v>
      </c>
      <c r="S12" s="5">
        <f>R12/R10*100-100</f>
        <v>-27.624379911549</v>
      </c>
    </row>
    <row r="13" spans="1:19" ht="12.75">
      <c r="A13" s="47" t="s">
        <v>52</v>
      </c>
      <c r="B13" s="48">
        <v>48301657</v>
      </c>
      <c r="C13" s="53">
        <f>B13/B11*100-100</f>
        <v>-6.9620867715008075</v>
      </c>
      <c r="D13" s="48">
        <v>18776005</v>
      </c>
      <c r="E13" s="53">
        <f>D13/D11*100-100</f>
        <v>-13.453784466885182</v>
      </c>
      <c r="F13" s="48">
        <v>19046193</v>
      </c>
      <c r="G13" s="53">
        <f>F13/F11*100-100</f>
        <v>-5.910709743507766</v>
      </c>
      <c r="H13" s="48">
        <v>382656</v>
      </c>
      <c r="I13" s="53">
        <f>H13/H11*100-100</f>
        <v>56.726669533697844</v>
      </c>
      <c r="J13" s="48">
        <v>93488</v>
      </c>
      <c r="K13" s="53">
        <f>J13/J11*100-100</f>
        <v>231.95327202357703</v>
      </c>
      <c r="L13" s="48">
        <v>1112120</v>
      </c>
      <c r="M13" s="53">
        <f>L13/L11*100-100</f>
        <v>-27.215229224382625</v>
      </c>
      <c r="N13" s="48">
        <v>30514568</v>
      </c>
      <c r="O13" s="53">
        <f>N13/N11*100-100</f>
        <v>16.922592124926823</v>
      </c>
      <c r="P13" s="48">
        <f t="shared" si="0"/>
        <v>78816225</v>
      </c>
      <c r="Q13" s="53">
        <f>P13/P11*100-100</f>
        <v>1.0280564966414119</v>
      </c>
      <c r="R13" s="48">
        <v>1334834</v>
      </c>
      <c r="S13" s="53">
        <f>R13/R11*100-100</f>
        <v>256.6357187704557</v>
      </c>
    </row>
    <row r="14" spans="1:19" ht="12.75">
      <c r="A14" s="47" t="s">
        <v>31</v>
      </c>
      <c r="B14" s="48">
        <v>32542378</v>
      </c>
      <c r="C14" s="53">
        <f>B14/B12*100-100</f>
        <v>-28.35194072571319</v>
      </c>
      <c r="D14" s="48">
        <v>17744034</v>
      </c>
      <c r="E14" s="53">
        <f>D14/D12*100-100</f>
        <v>1.2692244364042296</v>
      </c>
      <c r="F14" s="48">
        <v>7515539</v>
      </c>
      <c r="G14" s="53">
        <f>F14/F12*100-100</f>
        <v>-60.10243727692943</v>
      </c>
      <c r="H14" s="48">
        <v>150775</v>
      </c>
      <c r="I14" s="53">
        <f>H14/H12*100-100</f>
        <v>-59.8987728266478</v>
      </c>
      <c r="J14" s="48">
        <v>113756</v>
      </c>
      <c r="K14" s="53">
        <f>J14/J12*100-100</f>
        <v>183.87193372095925</v>
      </c>
      <c r="L14" s="48">
        <v>847253</v>
      </c>
      <c r="M14" s="53">
        <f>L14/L12*100-100</f>
        <v>43.05205911503049</v>
      </c>
      <c r="N14" s="48">
        <v>40408638</v>
      </c>
      <c r="O14" s="53">
        <f>N14/N12*100-100</f>
        <v>55.8104928890414</v>
      </c>
      <c r="P14" s="48">
        <f t="shared" si="0"/>
        <v>72951016</v>
      </c>
      <c r="Q14" s="53">
        <f>P14/P12*100-100</f>
        <v>2.237815159968065</v>
      </c>
      <c r="R14" s="48">
        <v>2180162</v>
      </c>
      <c r="S14" s="53">
        <f>R14/R12*100-100</f>
        <v>939.1571060195138</v>
      </c>
    </row>
    <row r="15" spans="1:19" ht="12.75">
      <c r="A15" s="37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37"/>
    </row>
    <row r="16" spans="1:19" ht="22.5">
      <c r="A16" s="42" t="s">
        <v>2</v>
      </c>
      <c r="B16" s="49" t="s">
        <v>16</v>
      </c>
      <c r="C16" s="50" t="s">
        <v>4</v>
      </c>
      <c r="D16" s="49" t="s">
        <v>17</v>
      </c>
      <c r="E16" s="50" t="s">
        <v>4</v>
      </c>
      <c r="F16" s="49" t="s">
        <v>18</v>
      </c>
      <c r="G16" s="50" t="s">
        <v>4</v>
      </c>
      <c r="H16" s="49" t="s">
        <v>19</v>
      </c>
      <c r="I16" s="50" t="s">
        <v>4</v>
      </c>
      <c r="J16" s="49" t="s">
        <v>20</v>
      </c>
      <c r="K16" s="50" t="s">
        <v>4</v>
      </c>
      <c r="L16" s="49" t="s">
        <v>21</v>
      </c>
      <c r="M16" s="50" t="s">
        <v>4</v>
      </c>
      <c r="N16" s="49" t="s">
        <v>22</v>
      </c>
      <c r="O16" s="50" t="s">
        <v>4</v>
      </c>
      <c r="P16" s="49" t="s">
        <v>23</v>
      </c>
      <c r="Q16" s="51" t="s">
        <v>4</v>
      </c>
      <c r="R16" s="49" t="s">
        <v>24</v>
      </c>
      <c r="S16" s="52" t="s">
        <v>4</v>
      </c>
    </row>
    <row r="17" spans="1:19" ht="12.75">
      <c r="A17" s="37" t="s">
        <v>43</v>
      </c>
      <c r="B17" s="48">
        <f>B21+B22</f>
        <v>1472</v>
      </c>
      <c r="C17" s="53"/>
      <c r="D17" s="48">
        <f>D21+D22</f>
        <v>158241</v>
      </c>
      <c r="E17" s="53"/>
      <c r="F17" s="48">
        <f>F21+F22</f>
        <v>16009192</v>
      </c>
      <c r="G17" s="53"/>
      <c r="H17" s="48">
        <f>H21+H22</f>
        <v>122693</v>
      </c>
      <c r="I17" s="53"/>
      <c r="J17" s="48">
        <f>J21+J22</f>
        <v>323447</v>
      </c>
      <c r="K17" s="53"/>
      <c r="L17" s="48">
        <f>L21+L22</f>
        <v>239334</v>
      </c>
      <c r="M17" s="53"/>
      <c r="N17" s="48">
        <f>N21+N22</f>
        <v>2715166</v>
      </c>
      <c r="O17" s="53"/>
      <c r="P17" s="48">
        <f>P21+P22</f>
        <v>270987</v>
      </c>
      <c r="Q17" s="53"/>
      <c r="R17" s="48">
        <f>R21+R22</f>
        <v>178204606</v>
      </c>
      <c r="S17" s="5"/>
    </row>
    <row r="18" spans="1:19" ht="12.75">
      <c r="A18" s="37" t="s">
        <v>47</v>
      </c>
      <c r="B18" s="48">
        <f>B23+B24</f>
        <v>1103</v>
      </c>
      <c r="C18" s="53">
        <f>B18/B17*100-100</f>
        <v>-25.06793478260869</v>
      </c>
      <c r="D18" s="48">
        <f>D23+D24</f>
        <v>295712</v>
      </c>
      <c r="E18" s="53">
        <f>D18/D17*100-100</f>
        <v>86.87445099563325</v>
      </c>
      <c r="F18" s="48">
        <f>F23+F24</f>
        <v>9757632</v>
      </c>
      <c r="G18" s="53">
        <f>F18/F17*100-100</f>
        <v>-39.04981588077649</v>
      </c>
      <c r="H18" s="48">
        <f>H23+H24</f>
        <v>144507</v>
      </c>
      <c r="I18" s="53">
        <f>H18/H17*100-100</f>
        <v>17.779335414408322</v>
      </c>
      <c r="J18" s="48">
        <f>J23+J24</f>
        <v>820991</v>
      </c>
      <c r="K18" s="53">
        <f>J18/J17*100-100</f>
        <v>153.82551082557575</v>
      </c>
      <c r="L18" s="48">
        <f>L23+L24</f>
        <v>87739</v>
      </c>
      <c r="M18" s="53">
        <f>L18/L17*100-100</f>
        <v>-63.34035281238771</v>
      </c>
      <c r="N18" s="48">
        <f>N23+N24</f>
        <v>4209983</v>
      </c>
      <c r="O18" s="53">
        <f>N18/N17*100-100</f>
        <v>55.05435026808675</v>
      </c>
      <c r="P18" s="48">
        <f>P23+P24</f>
        <v>299364</v>
      </c>
      <c r="Q18" s="53">
        <f>P18/P17*100-100</f>
        <v>10.47172004561105</v>
      </c>
      <c r="R18" s="48">
        <f>R23+R24</f>
        <v>165569552</v>
      </c>
      <c r="S18" s="5">
        <f>R18/R17*100-100</f>
        <v>-7.090194963872037</v>
      </c>
    </row>
    <row r="19" spans="1:19" ht="12.75">
      <c r="A19" s="37" t="s">
        <v>51</v>
      </c>
      <c r="B19" s="37">
        <f>B25+B26</f>
        <v>0</v>
      </c>
      <c r="C19" s="5">
        <f>B19/B18*100-100</f>
        <v>-100</v>
      </c>
      <c r="D19" s="37">
        <f>D25+D26</f>
        <v>1198</v>
      </c>
      <c r="E19" s="5">
        <f>D19/D18*100-100</f>
        <v>-99.59487609566064</v>
      </c>
      <c r="F19" s="37">
        <f>F25+F26</f>
        <v>10061208</v>
      </c>
      <c r="G19" s="5">
        <f>F19/F18*100-100</f>
        <v>3.1111646760197544</v>
      </c>
      <c r="H19" s="37">
        <f>H25+H26</f>
        <v>66426</v>
      </c>
      <c r="I19" s="5">
        <f>H19/H18*100-100</f>
        <v>-54.0326766177417</v>
      </c>
      <c r="J19" s="37">
        <f>J25+J26</f>
        <v>214182</v>
      </c>
      <c r="K19" s="5">
        <f>J19/J18*100-100</f>
        <v>-73.91177247984447</v>
      </c>
      <c r="L19" s="37">
        <f>L25+L26</f>
        <v>261934</v>
      </c>
      <c r="M19" s="5">
        <f>L19/L18*100-100</f>
        <v>198.53770843068645</v>
      </c>
      <c r="N19" s="37">
        <f>N25+N26</f>
        <v>5827938</v>
      </c>
      <c r="O19" s="5">
        <f>N19/N18*100-100</f>
        <v>38.43139034053107</v>
      </c>
      <c r="P19" s="37">
        <f>P25+P26</f>
        <v>272498</v>
      </c>
      <c r="Q19" s="5">
        <f>P19/P18*100-100</f>
        <v>-8.974358974358978</v>
      </c>
      <c r="R19" s="37">
        <f>R25+R26</f>
        <v>171987621</v>
      </c>
      <c r="S19" s="5">
        <f>R19/R18*100-100</f>
        <v>3.876358256981945</v>
      </c>
    </row>
    <row r="20" spans="1:19" ht="12.75">
      <c r="A20" s="37"/>
      <c r="B20" s="48"/>
      <c r="C20" s="53"/>
      <c r="D20" s="48"/>
      <c r="E20" s="53"/>
      <c r="F20" s="48"/>
      <c r="G20" s="53"/>
      <c r="H20" s="48"/>
      <c r="I20" s="53"/>
      <c r="J20" s="48"/>
      <c r="K20" s="53"/>
      <c r="L20" s="48"/>
      <c r="M20" s="53"/>
      <c r="N20" s="48"/>
      <c r="O20" s="53"/>
      <c r="P20" s="48"/>
      <c r="Q20" s="53"/>
      <c r="R20" s="48"/>
      <c r="S20" s="5"/>
    </row>
    <row r="21" spans="1:19" ht="12.75">
      <c r="A21" s="47" t="s">
        <v>44</v>
      </c>
      <c r="B21" s="48">
        <v>0</v>
      </c>
      <c r="C21" s="53"/>
      <c r="D21" s="48">
        <v>46285</v>
      </c>
      <c r="E21" s="53"/>
      <c r="F21" s="48">
        <v>9682832</v>
      </c>
      <c r="G21" s="53"/>
      <c r="H21" s="48">
        <v>112066</v>
      </c>
      <c r="I21" s="53"/>
      <c r="J21" s="48">
        <v>117284</v>
      </c>
      <c r="K21" s="53"/>
      <c r="L21" s="48">
        <v>53929</v>
      </c>
      <c r="M21" s="53"/>
      <c r="N21" s="48">
        <v>1225447</v>
      </c>
      <c r="O21" s="53"/>
      <c r="P21" s="48">
        <f>0+174111</f>
        <v>174111</v>
      </c>
      <c r="Q21" s="53"/>
      <c r="R21" s="48">
        <f aca="true" t="shared" si="1" ref="R21:R26">P9+R9+B21+D21+F21+H21+J21+L21+N21+P21</f>
        <v>90056530</v>
      </c>
      <c r="S21" s="5"/>
    </row>
    <row r="22" spans="1:19" ht="12.75">
      <c r="A22" s="47" t="s">
        <v>31</v>
      </c>
      <c r="B22" s="48">
        <v>1472</v>
      </c>
      <c r="C22" s="53"/>
      <c r="D22" s="48">
        <v>111956</v>
      </c>
      <c r="E22" s="53"/>
      <c r="F22" s="48">
        <v>6326360</v>
      </c>
      <c r="G22" s="53"/>
      <c r="H22" s="48">
        <v>10627</v>
      </c>
      <c r="I22" s="53"/>
      <c r="J22" s="48">
        <v>206163</v>
      </c>
      <c r="K22" s="53"/>
      <c r="L22" s="48">
        <v>185405</v>
      </c>
      <c r="M22" s="53"/>
      <c r="N22" s="48">
        <v>1489719</v>
      </c>
      <c r="O22" s="53"/>
      <c r="P22" s="48">
        <f>0+96876</f>
        <v>96876</v>
      </c>
      <c r="Q22" s="53"/>
      <c r="R22" s="48">
        <f t="shared" si="1"/>
        <v>88148076</v>
      </c>
      <c r="S22" s="5"/>
    </row>
    <row r="23" spans="1:19" ht="12.75">
      <c r="A23" s="47" t="s">
        <v>48</v>
      </c>
      <c r="B23" s="37">
        <v>0</v>
      </c>
      <c r="C23" s="5" t="e">
        <f>B23/B21*100-100</f>
        <v>#DIV/0!</v>
      </c>
      <c r="D23" s="37">
        <v>128777</v>
      </c>
      <c r="E23" s="5">
        <f>D23/D21*100-100</f>
        <v>178.22620719455546</v>
      </c>
      <c r="F23" s="37">
        <v>5278743</v>
      </c>
      <c r="G23" s="5">
        <f>F23/F21*100-100</f>
        <v>-45.4834804528262</v>
      </c>
      <c r="H23" s="37">
        <v>35328</v>
      </c>
      <c r="I23" s="5">
        <f>H23/H21*100-100</f>
        <v>-68.47571966519729</v>
      </c>
      <c r="J23" s="37">
        <v>340477</v>
      </c>
      <c r="K23" s="5">
        <f>J23/J21*100-100</f>
        <v>190.30131987312848</v>
      </c>
      <c r="L23" s="37">
        <v>16887</v>
      </c>
      <c r="M23" s="5">
        <f>L23/L21*100-100</f>
        <v>-68.68660646405459</v>
      </c>
      <c r="N23" s="37">
        <v>1943616</v>
      </c>
      <c r="O23" s="5">
        <f>N23/N21*100-100</f>
        <v>58.60465609691809</v>
      </c>
      <c r="P23" s="37">
        <f>1012+191666</f>
        <v>192678</v>
      </c>
      <c r="Q23" s="5">
        <f>P23/P21*100-100</f>
        <v>10.663886830814832</v>
      </c>
      <c r="R23" s="48">
        <f t="shared" si="1"/>
        <v>86324986</v>
      </c>
      <c r="S23" s="5">
        <f>R23/R21*100-100</f>
        <v>-4.143557385566595</v>
      </c>
    </row>
    <row r="24" spans="1:19" ht="12.75">
      <c r="A24" s="47" t="s">
        <v>31</v>
      </c>
      <c r="B24" s="37">
        <v>1103</v>
      </c>
      <c r="C24" s="5">
        <f>B24/B22*100-100</f>
        <v>-25.06793478260869</v>
      </c>
      <c r="D24" s="37">
        <v>166935</v>
      </c>
      <c r="E24" s="5">
        <f>D24/D22*100-100</f>
        <v>49.107685162027934</v>
      </c>
      <c r="F24" s="37">
        <v>4478889</v>
      </c>
      <c r="G24" s="5">
        <f>F24/F22*100-100</f>
        <v>-29.202748499927296</v>
      </c>
      <c r="H24" s="37">
        <v>109179</v>
      </c>
      <c r="I24" s="5">
        <f>H24/H22*100-100</f>
        <v>927.3736708384304</v>
      </c>
      <c r="J24" s="37">
        <v>480514</v>
      </c>
      <c r="K24" s="5">
        <f>J24/J22*100-100</f>
        <v>133.07480003686405</v>
      </c>
      <c r="L24" s="37">
        <v>70852</v>
      </c>
      <c r="M24" s="5">
        <f>L24/L22*100-100</f>
        <v>-61.7852808716054</v>
      </c>
      <c r="N24" s="37">
        <v>2266367</v>
      </c>
      <c r="O24" s="5">
        <f>N24/N22*100-100</f>
        <v>52.13385880155923</v>
      </c>
      <c r="P24" s="37">
        <f>0+106686</f>
        <v>106686</v>
      </c>
      <c r="Q24" s="5">
        <f>P24/P22*100-100</f>
        <v>10.126347082868818</v>
      </c>
      <c r="R24" s="48">
        <f t="shared" si="1"/>
        <v>79244566</v>
      </c>
      <c r="S24" s="5">
        <f>R24/R22*100-100</f>
        <v>-10.100628855472692</v>
      </c>
    </row>
    <row r="25" spans="1:19" ht="12.75">
      <c r="A25" s="47" t="s">
        <v>52</v>
      </c>
      <c r="B25" s="37">
        <v>0</v>
      </c>
      <c r="C25" s="53" t="e">
        <f>B25/B23*100-100</f>
        <v>#DIV/0!</v>
      </c>
      <c r="D25" s="37">
        <v>1198</v>
      </c>
      <c r="E25" s="53">
        <f>D25/D23*100-100</f>
        <v>-99.0697096531213</v>
      </c>
      <c r="F25" s="37">
        <v>6698233</v>
      </c>
      <c r="G25" s="53">
        <f>F25/F23*100-100</f>
        <v>26.890682118830185</v>
      </c>
      <c r="H25" s="37">
        <v>14308</v>
      </c>
      <c r="I25" s="53">
        <f>H25/H23*100-100</f>
        <v>-59.499547101449274</v>
      </c>
      <c r="J25" s="37">
        <v>130870</v>
      </c>
      <c r="K25" s="53">
        <f>J25/J23*100-100</f>
        <v>-61.56274873192609</v>
      </c>
      <c r="L25" s="37">
        <v>100552</v>
      </c>
      <c r="M25" s="53">
        <f>L25/L23*100-100</f>
        <v>495.44027950494467</v>
      </c>
      <c r="N25" s="37">
        <v>2708546</v>
      </c>
      <c r="O25" s="53">
        <f>N25/N23*100-100</f>
        <v>39.356025058447756</v>
      </c>
      <c r="P25" s="37">
        <f>126553+0</f>
        <v>126553</v>
      </c>
      <c r="Q25" s="53">
        <f>P25/P23*100-100</f>
        <v>-34.31891549632029</v>
      </c>
      <c r="R25" s="48">
        <f t="shared" si="1"/>
        <v>89931319</v>
      </c>
      <c r="S25" s="53">
        <f>R25/R23*100-100</f>
        <v>4.17762361409477</v>
      </c>
    </row>
    <row r="26" spans="1:19" ht="12.75">
      <c r="A26" s="47" t="s">
        <v>31</v>
      </c>
      <c r="B26" s="37">
        <v>0</v>
      </c>
      <c r="C26" s="53">
        <f>B26/B24*100-100</f>
        <v>-100</v>
      </c>
      <c r="D26" s="37">
        <v>0</v>
      </c>
      <c r="E26" s="53">
        <f>D26/D24*100-100</f>
        <v>-100</v>
      </c>
      <c r="F26" s="37">
        <v>3362975</v>
      </c>
      <c r="G26" s="53">
        <f>F26/F24*100-100</f>
        <v>-24.914973333788808</v>
      </c>
      <c r="H26" s="37">
        <v>52118</v>
      </c>
      <c r="I26" s="53">
        <f>H26/H24*100-100</f>
        <v>-52.26371371783951</v>
      </c>
      <c r="J26" s="37">
        <v>83312</v>
      </c>
      <c r="K26" s="53">
        <f>J26/J24*100-100</f>
        <v>-82.6618995492327</v>
      </c>
      <c r="L26" s="37">
        <v>161382</v>
      </c>
      <c r="M26" s="53">
        <f>L26/L24*100-100</f>
        <v>127.77338677807259</v>
      </c>
      <c r="N26" s="37">
        <v>3119392</v>
      </c>
      <c r="O26" s="53">
        <f>N26/N24*100-100</f>
        <v>37.63843190445323</v>
      </c>
      <c r="P26">
        <f>117822+28123</f>
        <v>145945</v>
      </c>
      <c r="Q26" s="53">
        <f>P26/P24*100-100</f>
        <v>36.79864274600229</v>
      </c>
      <c r="R26" s="48">
        <f t="shared" si="1"/>
        <v>82056302</v>
      </c>
      <c r="S26" s="53">
        <f>R26/R24*100-100</f>
        <v>3.54817515184574</v>
      </c>
    </row>
    <row r="27" ht="12.75">
      <c r="I27" s="54"/>
    </row>
    <row r="29" ht="12.75">
      <c r="A29" s="8" t="s">
        <v>50</v>
      </c>
    </row>
    <row r="30" ht="12.75">
      <c r="A30" s="8" t="s">
        <v>32</v>
      </c>
    </row>
    <row r="31" ht="12.75">
      <c r="A31" s="37" t="s">
        <v>49</v>
      </c>
    </row>
  </sheetData>
  <sheetProtection/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72" r:id="rId1"/>
  <headerFooter alignWithMargins="0"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7"/>
  <sheetViews>
    <sheetView showGridLines="0"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13.140625" style="8" customWidth="1"/>
    <col min="2" max="2" width="13.8515625" style="8" customWidth="1"/>
    <col min="3" max="3" width="7.140625" style="8" customWidth="1"/>
    <col min="4" max="4" width="13.8515625" style="8" customWidth="1"/>
    <col min="5" max="5" width="7.140625" style="5" customWidth="1"/>
    <col min="6" max="6" width="13.8515625" style="8" customWidth="1"/>
    <col min="7" max="7" width="7.140625" style="5" customWidth="1"/>
    <col min="8" max="8" width="12.28125" style="8" customWidth="1"/>
    <col min="9" max="9" width="7.140625" style="5" customWidth="1"/>
    <col min="10" max="10" width="12.28125" style="8" customWidth="1"/>
    <col min="11" max="11" width="7.140625" style="5" customWidth="1"/>
    <col min="12" max="12" width="12.28125" style="8" customWidth="1"/>
    <col min="13" max="13" width="7.140625" style="5" customWidth="1"/>
    <col min="14" max="14" width="12.28125" style="8" customWidth="1"/>
    <col min="15" max="15" width="7.140625" style="5" customWidth="1"/>
    <col min="16" max="16" width="12.28125" style="6" customWidth="1"/>
    <col min="17" max="17" width="7.140625" style="7" customWidth="1"/>
    <col min="18" max="18" width="13.00390625" style="8" customWidth="1"/>
    <col min="19" max="19" width="7.140625" style="5" customWidth="1"/>
    <col min="20" max="20" width="13.57421875" style="8" customWidth="1"/>
    <col min="21" max="21" width="7.140625" style="5" customWidth="1"/>
    <col min="22" max="22" width="13.00390625" style="8" customWidth="1"/>
    <col min="23" max="23" width="7.140625" style="5" customWidth="1"/>
    <col min="24" max="24" width="12.28125" style="8" customWidth="1"/>
    <col min="25" max="25" width="7.140625" style="5" customWidth="1"/>
    <col min="26" max="26" width="11.28125" style="8" customWidth="1"/>
    <col min="27" max="27" width="7.140625" style="5" customWidth="1"/>
    <col min="28" max="28" width="13.00390625" style="8" customWidth="1"/>
    <col min="29" max="29" width="7.140625" style="5" customWidth="1"/>
    <col min="30" max="30" width="12.28125" style="8" customWidth="1"/>
    <col min="31" max="31" width="7.140625" style="5" customWidth="1"/>
    <col min="32" max="32" width="13.28125" style="8" customWidth="1"/>
    <col min="33" max="33" width="7.140625" style="5" customWidth="1"/>
    <col min="34" max="34" width="13.00390625" style="8" customWidth="1"/>
    <col min="35" max="35" width="7.140625" style="5" customWidth="1"/>
    <col min="36" max="36" width="14.421875" style="8" customWidth="1"/>
    <col min="37" max="37" width="7.140625" style="5" customWidth="1"/>
    <col min="38" max="16384" width="9.140625" style="8" customWidth="1"/>
  </cols>
  <sheetData>
    <row r="1" spans="1:14" ht="15">
      <c r="A1" s="1" t="s">
        <v>0</v>
      </c>
      <c r="B1" s="2"/>
      <c r="C1" s="2"/>
      <c r="D1" s="2"/>
      <c r="E1" s="3"/>
      <c r="F1" s="2"/>
      <c r="G1" s="3"/>
      <c r="H1" s="2"/>
      <c r="I1" s="3"/>
      <c r="J1" s="2"/>
      <c r="K1" s="3"/>
      <c r="L1" s="2"/>
      <c r="M1" s="3"/>
      <c r="N1" s="4"/>
    </row>
    <row r="2" spans="1:14" ht="15">
      <c r="A2" s="9" t="s">
        <v>28</v>
      </c>
      <c r="B2" s="10"/>
      <c r="C2" s="10"/>
      <c r="D2" s="10"/>
      <c r="E2" s="11"/>
      <c r="F2" s="10"/>
      <c r="G2" s="11"/>
      <c r="H2" s="10"/>
      <c r="I2" s="11"/>
      <c r="J2" s="10"/>
      <c r="K2" s="11"/>
      <c r="L2" s="10"/>
      <c r="M2" s="11"/>
      <c r="N2" s="12"/>
    </row>
    <row r="3" spans="1:37" s="17" customFormat="1" ht="11.25">
      <c r="A3" s="13"/>
      <c r="B3" s="13"/>
      <c r="C3" s="13"/>
      <c r="D3" s="13"/>
      <c r="E3" s="14"/>
      <c r="F3" s="13"/>
      <c r="G3" s="14"/>
      <c r="H3" s="13"/>
      <c r="I3" s="14"/>
      <c r="J3" s="13"/>
      <c r="K3" s="14"/>
      <c r="L3" s="13"/>
      <c r="M3" s="14"/>
      <c r="N3" s="13"/>
      <c r="O3" s="14"/>
      <c r="P3" s="15"/>
      <c r="Q3" s="16"/>
      <c r="R3" s="15"/>
      <c r="S3" s="16"/>
      <c r="T3" s="15"/>
      <c r="U3" s="16"/>
      <c r="V3" s="15"/>
      <c r="W3" s="16"/>
      <c r="X3" s="15"/>
      <c r="Y3" s="16"/>
      <c r="Z3" s="15"/>
      <c r="AA3" s="16"/>
      <c r="AB3" s="15"/>
      <c r="AC3" s="16"/>
      <c r="AD3" s="15"/>
      <c r="AE3" s="16"/>
      <c r="AF3" s="15"/>
      <c r="AG3" s="16"/>
      <c r="AH3" s="15"/>
      <c r="AI3" s="16"/>
      <c r="AJ3" s="15"/>
      <c r="AK3" s="16"/>
    </row>
    <row r="4" spans="1:19" s="17" customFormat="1" ht="22.5">
      <c r="A4" s="18" t="s">
        <v>2</v>
      </c>
      <c r="B4" s="19" t="s">
        <v>35</v>
      </c>
      <c r="C4" s="20" t="s">
        <v>4</v>
      </c>
      <c r="D4" s="19" t="s">
        <v>5</v>
      </c>
      <c r="E4" s="20" t="s">
        <v>4</v>
      </c>
      <c r="F4" s="19" t="s">
        <v>6</v>
      </c>
      <c r="G4" s="20" t="s">
        <v>4</v>
      </c>
      <c r="H4" s="19" t="s">
        <v>7</v>
      </c>
      <c r="I4" s="20" t="s">
        <v>4</v>
      </c>
      <c r="J4" s="19" t="s">
        <v>8</v>
      </c>
      <c r="K4" s="20" t="s">
        <v>4</v>
      </c>
      <c r="L4" s="19" t="s">
        <v>9</v>
      </c>
      <c r="M4" s="20" t="s">
        <v>4</v>
      </c>
      <c r="N4" s="19" t="s">
        <v>10</v>
      </c>
      <c r="O4" s="20" t="s">
        <v>4</v>
      </c>
      <c r="P4" s="21" t="s">
        <v>11</v>
      </c>
      <c r="Q4" s="20" t="s">
        <v>4</v>
      </c>
      <c r="R4" s="22" t="s">
        <v>12</v>
      </c>
      <c r="S4" s="23" t="s">
        <v>4</v>
      </c>
    </row>
    <row r="5" spans="1:19" s="27" customFormat="1" ht="11.25">
      <c r="A5" s="24" t="s">
        <v>29</v>
      </c>
      <c r="B5" s="25">
        <f>B8+B9</f>
        <v>52982476</v>
      </c>
      <c r="C5" s="25"/>
      <c r="D5" s="25">
        <f>D8+D9</f>
        <v>22583938</v>
      </c>
      <c r="E5" s="25"/>
      <c r="F5" s="25">
        <f>F8+F9</f>
        <v>12282879</v>
      </c>
      <c r="G5" s="25"/>
      <c r="H5" s="25">
        <f>H8+H9</f>
        <v>2687228</v>
      </c>
      <c r="I5" s="25"/>
      <c r="J5" s="25">
        <f>J8+J9</f>
        <v>155773</v>
      </c>
      <c r="K5" s="25"/>
      <c r="L5" s="25">
        <f>L8+L9</f>
        <v>4490860</v>
      </c>
      <c r="M5" s="25"/>
      <c r="N5" s="25">
        <f>N8+N9</f>
        <v>2752433</v>
      </c>
      <c r="O5" s="25"/>
      <c r="P5" s="25">
        <f>P8+P9</f>
        <v>315350</v>
      </c>
      <c r="Q5" s="25"/>
      <c r="R5" s="25">
        <f>R8+R9</f>
        <v>21560252</v>
      </c>
      <c r="S5" s="26"/>
    </row>
    <row r="6" spans="1:19" s="27" customFormat="1" ht="11.25">
      <c r="A6" s="24" t="s">
        <v>34</v>
      </c>
      <c r="B6" s="25">
        <f>B10+B11</f>
        <v>58459772</v>
      </c>
      <c r="C6" s="39">
        <f>B6/B5*100-100</f>
        <v>10.337938906441437</v>
      </c>
      <c r="D6" s="25">
        <f aca="true" t="shared" si="0" ref="D6:R6">D10+D11</f>
        <v>22930240</v>
      </c>
      <c r="E6" s="39">
        <f>D6/D5*100-100</f>
        <v>1.5333995337748547</v>
      </c>
      <c r="F6" s="25">
        <f t="shared" si="0"/>
        <v>17465683</v>
      </c>
      <c r="G6" s="39">
        <f>F6/F5*100-100</f>
        <v>42.19535175751548</v>
      </c>
      <c r="H6" s="25">
        <f t="shared" si="0"/>
        <v>4894624</v>
      </c>
      <c r="I6" s="39">
        <f>H6/H5*100-100</f>
        <v>82.14397885106882</v>
      </c>
      <c r="J6" s="25">
        <f t="shared" si="0"/>
        <v>148578</v>
      </c>
      <c r="K6" s="39">
        <f>J6/J5*100-100</f>
        <v>-4.618900579689679</v>
      </c>
      <c r="L6" s="25">
        <f t="shared" si="0"/>
        <v>5042921</v>
      </c>
      <c r="M6" s="39">
        <f>L6/L5*100-100</f>
        <v>12.292990652124544</v>
      </c>
      <c r="N6" s="25">
        <f t="shared" si="0"/>
        <v>3039404</v>
      </c>
      <c r="O6" s="39">
        <f>N6/N5*100-100</f>
        <v>10.426084849295151</v>
      </c>
      <c r="P6" s="25">
        <f t="shared" si="0"/>
        <v>2133631</v>
      </c>
      <c r="Q6" s="39">
        <f>P6/P5*100-100</f>
        <v>576.5914063738703</v>
      </c>
      <c r="R6" s="25">
        <f t="shared" si="0"/>
        <v>33923746</v>
      </c>
      <c r="S6" s="39">
        <f>R6/R5*100-100</f>
        <v>57.34392158310578</v>
      </c>
    </row>
    <row r="7" spans="1:19" s="27" customFormat="1" ht="11.25">
      <c r="A7" s="24"/>
      <c r="B7" s="25"/>
      <c r="C7" s="26"/>
      <c r="D7" s="25"/>
      <c r="E7" s="26"/>
      <c r="F7" s="25"/>
      <c r="G7" s="26"/>
      <c r="H7" s="25"/>
      <c r="I7" s="26"/>
      <c r="J7" s="25"/>
      <c r="K7" s="26"/>
      <c r="L7" s="25"/>
      <c r="M7" s="26"/>
      <c r="N7" s="25"/>
      <c r="O7" s="26"/>
      <c r="P7" s="25"/>
      <c r="Q7" s="26"/>
      <c r="R7" s="25"/>
      <c r="S7" s="26"/>
    </row>
    <row r="8" spans="1:19" s="27" customFormat="1" ht="11.25">
      <c r="A8" s="32" t="s">
        <v>30</v>
      </c>
      <c r="B8" s="25">
        <v>24619729</v>
      </c>
      <c r="C8" s="26"/>
      <c r="D8" s="25">
        <v>9088580</v>
      </c>
      <c r="E8" s="26"/>
      <c r="F8" s="25">
        <v>6324123</v>
      </c>
      <c r="G8" s="26"/>
      <c r="H8" s="25">
        <v>924928</v>
      </c>
      <c r="I8" s="26"/>
      <c r="J8" s="25">
        <v>106160</v>
      </c>
      <c r="K8" s="26"/>
      <c r="L8" s="25">
        <v>2305739</v>
      </c>
      <c r="M8" s="26"/>
      <c r="N8" s="25">
        <v>1358043</v>
      </c>
      <c r="O8" s="26"/>
      <c r="P8" s="25">
        <v>219163</v>
      </c>
      <c r="Q8" s="26"/>
      <c r="R8" s="25">
        <v>9521922</v>
      </c>
      <c r="S8" s="26"/>
    </row>
    <row r="9" spans="1:19" s="27" customFormat="1" ht="11.25">
      <c r="A9" s="32" t="s">
        <v>31</v>
      </c>
      <c r="B9" s="28">
        <v>28362747</v>
      </c>
      <c r="C9" s="26"/>
      <c r="D9" s="25">
        <v>13495358</v>
      </c>
      <c r="E9" s="26"/>
      <c r="F9" s="25">
        <v>5958756</v>
      </c>
      <c r="G9" s="26"/>
      <c r="H9" s="25">
        <v>1762300</v>
      </c>
      <c r="I9" s="26"/>
      <c r="J9" s="25">
        <v>49613</v>
      </c>
      <c r="K9" s="26"/>
      <c r="L9" s="25">
        <v>2185121</v>
      </c>
      <c r="M9" s="26"/>
      <c r="N9" s="25">
        <v>1394390</v>
      </c>
      <c r="O9" s="26"/>
      <c r="P9" s="25">
        <v>96187</v>
      </c>
      <c r="Q9" s="26"/>
      <c r="R9" s="25">
        <v>12038330</v>
      </c>
      <c r="S9" s="26"/>
    </row>
    <row r="10" spans="1:19" s="27" customFormat="1" ht="11.25">
      <c r="A10" s="32" t="s">
        <v>33</v>
      </c>
      <c r="B10" s="28">
        <v>27051989</v>
      </c>
      <c r="C10" s="26">
        <f>B10/B8*100-100</f>
        <v>9.879312643936913</v>
      </c>
      <c r="D10" s="25">
        <v>8753464</v>
      </c>
      <c r="E10" s="26">
        <f>D10/D8*100-100</f>
        <v>-3.6872206659346034</v>
      </c>
      <c r="F10" s="25">
        <v>8204083</v>
      </c>
      <c r="G10" s="26">
        <f>F10/F8*100-100</f>
        <v>29.72680955130062</v>
      </c>
      <c r="H10" s="25">
        <v>3512467</v>
      </c>
      <c r="I10" s="26">
        <f>H10/H8*100-100</f>
        <v>279.7557215264323</v>
      </c>
      <c r="J10" s="25">
        <v>133157</v>
      </c>
      <c r="K10" s="26">
        <f>J10/J8*100-100</f>
        <v>25.4304822908817</v>
      </c>
      <c r="L10" s="25">
        <v>2418704</v>
      </c>
      <c r="M10" s="26">
        <f>L10/L8*100-100</f>
        <v>4.899296928229944</v>
      </c>
      <c r="N10" s="25">
        <v>1653272</v>
      </c>
      <c r="O10" s="26">
        <f>N10/N8*100-100</f>
        <v>21.739296914751606</v>
      </c>
      <c r="P10" s="25">
        <v>28671</v>
      </c>
      <c r="Q10" s="26">
        <f>P10/P8*100-100</f>
        <v>-86.91795604185013</v>
      </c>
      <c r="R10" s="25">
        <v>15800918</v>
      </c>
      <c r="S10" s="26">
        <f>R10/R8*100-100</f>
        <v>65.94252714945574</v>
      </c>
    </row>
    <row r="11" spans="1:19" s="27" customFormat="1" ht="11.25">
      <c r="A11" s="32" t="s">
        <v>31</v>
      </c>
      <c r="B11" s="28">
        <v>31407783</v>
      </c>
      <c r="C11" s="26">
        <f>B11/B9*100-100</f>
        <v>10.736040482961684</v>
      </c>
      <c r="D11" s="25">
        <v>14176776</v>
      </c>
      <c r="E11" s="26">
        <f>D11/D9*100-100</f>
        <v>5.049276943968437</v>
      </c>
      <c r="F11" s="25">
        <v>9261600</v>
      </c>
      <c r="G11" s="26">
        <f>F11/F9*100-100</f>
        <v>55.42841492418887</v>
      </c>
      <c r="H11" s="25">
        <v>1382157</v>
      </c>
      <c r="I11" s="26">
        <f>H11/H9*100-100</f>
        <v>-21.57084491857232</v>
      </c>
      <c r="J11" s="25">
        <v>15421</v>
      </c>
      <c r="K11" s="26">
        <f>J11/J9*100-100</f>
        <v>-68.91742083728056</v>
      </c>
      <c r="L11" s="25">
        <v>2624217</v>
      </c>
      <c r="M11" s="26">
        <f>L11/L9*100-100</f>
        <v>20.0948139714002</v>
      </c>
      <c r="N11" s="25">
        <v>1386132</v>
      </c>
      <c r="O11" s="26">
        <f>N11/N9*100-100</f>
        <v>-0.5922302942505269</v>
      </c>
      <c r="P11" s="25">
        <v>2104960</v>
      </c>
      <c r="Q11" s="26">
        <f>P11/P9*100-100</f>
        <v>2088.403838356535</v>
      </c>
      <c r="R11" s="25">
        <v>18122828</v>
      </c>
      <c r="S11" s="26">
        <f>R11/R9*100-100</f>
        <v>50.542708166332034</v>
      </c>
    </row>
    <row r="12" spans="1:19" s="27" customFormat="1" ht="11.25">
      <c r="A12" s="32"/>
      <c r="B12" s="28"/>
      <c r="C12" s="26"/>
      <c r="D12" s="25"/>
      <c r="E12" s="26"/>
      <c r="F12" s="25"/>
      <c r="G12" s="26"/>
      <c r="H12" s="25"/>
      <c r="I12" s="26"/>
      <c r="J12" s="25"/>
      <c r="K12" s="26"/>
      <c r="L12" s="25"/>
      <c r="M12" s="26"/>
      <c r="N12" s="25"/>
      <c r="O12" s="26"/>
      <c r="P12" s="25"/>
      <c r="Q12" s="26"/>
      <c r="R12" s="25"/>
      <c r="S12" s="26"/>
    </row>
    <row r="13" spans="1:19" s="17" customFormat="1" ht="33" customHeight="1">
      <c r="A13" s="18" t="s">
        <v>2</v>
      </c>
      <c r="B13" s="19" t="s">
        <v>35</v>
      </c>
      <c r="C13" s="20" t="s">
        <v>4</v>
      </c>
      <c r="D13" s="19" t="s">
        <v>5</v>
      </c>
      <c r="E13" s="20" t="s">
        <v>4</v>
      </c>
      <c r="F13" s="19" t="s">
        <v>6</v>
      </c>
      <c r="G13" s="20" t="s">
        <v>4</v>
      </c>
      <c r="H13" s="19" t="s">
        <v>7</v>
      </c>
      <c r="I13" s="20" t="s">
        <v>4</v>
      </c>
      <c r="J13" s="19" t="s">
        <v>8</v>
      </c>
      <c r="K13" s="20" t="s">
        <v>4</v>
      </c>
      <c r="L13" s="19" t="s">
        <v>9</v>
      </c>
      <c r="M13" s="20" t="s">
        <v>4</v>
      </c>
      <c r="N13" s="19" t="s">
        <v>10</v>
      </c>
      <c r="O13" s="20" t="s">
        <v>4</v>
      </c>
      <c r="P13" s="21" t="s">
        <v>36</v>
      </c>
      <c r="Q13" s="20" t="s">
        <v>4</v>
      </c>
      <c r="R13" s="22" t="s">
        <v>37</v>
      </c>
      <c r="S13" s="23" t="s">
        <v>4</v>
      </c>
    </row>
    <row r="14" spans="1:19" s="27" customFormat="1" ht="11.25">
      <c r="A14" s="24" t="s">
        <v>38</v>
      </c>
      <c r="B14" s="28">
        <f>B18+B19</f>
        <v>67717067</v>
      </c>
      <c r="C14" s="26">
        <f>B14/B6*100-100</f>
        <v>15.83532518737843</v>
      </c>
      <c r="D14" s="28">
        <f>D18+D19</f>
        <v>23595997</v>
      </c>
      <c r="E14" s="26">
        <f>D14/D6*100-100</f>
        <v>2.9034017960562153</v>
      </c>
      <c r="F14" s="28">
        <f>F18+F19</f>
        <v>22303051</v>
      </c>
      <c r="G14" s="26">
        <f>F14/F6*100-100</f>
        <v>27.696414735112285</v>
      </c>
      <c r="H14" s="28">
        <f>H18+H19</f>
        <v>672699</v>
      </c>
      <c r="I14" s="26">
        <f>H14/H6*100-100</f>
        <v>-86.25637025438522</v>
      </c>
      <c r="J14" s="28">
        <f>J18+J19</f>
        <v>45469</v>
      </c>
      <c r="K14" s="26">
        <f>J14/J6*100-100</f>
        <v>-69.39721896916097</v>
      </c>
      <c r="L14" s="28">
        <f>L18+L19</f>
        <v>5470224</v>
      </c>
      <c r="M14" s="26">
        <f>L14/L6*100-100</f>
        <v>8.47332329814408</v>
      </c>
      <c r="N14" s="28">
        <f>N18+N19</f>
        <v>4311110</v>
      </c>
      <c r="O14" s="26">
        <f>N14/N6*100-100</f>
        <v>41.84063717755191</v>
      </c>
      <c r="P14" s="28">
        <f>P18+P19</f>
        <v>23770073</v>
      </c>
      <c r="Q14" s="41" t="s">
        <v>40</v>
      </c>
      <c r="R14" s="28">
        <f>R18+R19</f>
        <v>7755295</v>
      </c>
      <c r="S14" s="41" t="s">
        <v>40</v>
      </c>
    </row>
    <row r="15" spans="1:19" s="27" customFormat="1" ht="11.25">
      <c r="A15" s="24" t="s">
        <v>42</v>
      </c>
      <c r="B15" s="28">
        <f>B21+B20</f>
        <v>76902934</v>
      </c>
      <c r="C15" s="26">
        <f>B15/B14*100-100</f>
        <v>13.56506920183061</v>
      </c>
      <c r="D15" s="28">
        <f>D21+D20</f>
        <v>28697709</v>
      </c>
      <c r="E15" s="26">
        <f>D15/D14*100-100</f>
        <v>21.62109106896395</v>
      </c>
      <c r="F15" s="28">
        <f>F21+F20</f>
        <v>27808719</v>
      </c>
      <c r="G15" s="26">
        <f>F15/F14*100-100</f>
        <v>24.68571676583622</v>
      </c>
      <c r="H15" s="28">
        <f>H21+H20</f>
        <v>356120</v>
      </c>
      <c r="I15" s="26">
        <f>H15/H14*100-100</f>
        <v>-47.06101837523171</v>
      </c>
      <c r="J15" s="28">
        <f>J21+J20</f>
        <v>56265</v>
      </c>
      <c r="K15" s="26">
        <f>J15/J14*100-100</f>
        <v>23.743649519452802</v>
      </c>
      <c r="L15" s="28">
        <f>L21+L20</f>
        <v>2441309</v>
      </c>
      <c r="M15" s="26">
        <f>L15/L14*100-100</f>
        <v>-55.370950074439364</v>
      </c>
      <c r="N15" s="28">
        <f>N21+N20</f>
        <v>4858706</v>
      </c>
      <c r="O15" s="26">
        <f>N15/N14*100-100</f>
        <v>12.701972345869166</v>
      </c>
      <c r="P15" s="28">
        <f>P21+P20</f>
        <v>29667527</v>
      </c>
      <c r="Q15" s="26">
        <f>P15/P14*100-100</f>
        <v>24.81041602186076</v>
      </c>
      <c r="R15" s="28">
        <f>R21+R20</f>
        <v>8521404</v>
      </c>
      <c r="S15" s="26">
        <f>R15/R14*100-100</f>
        <v>9.878528153990288</v>
      </c>
    </row>
    <row r="16" spans="1:19" s="27" customFormat="1" ht="11.25">
      <c r="A16" s="24" t="s">
        <v>43</v>
      </c>
      <c r="B16" s="28">
        <f>B22+B23</f>
        <v>111758575</v>
      </c>
      <c r="C16" s="26">
        <f>B16/B15*100-100</f>
        <v>45.32420180483621</v>
      </c>
      <c r="D16" s="28">
        <f>D22+D23</f>
        <v>53244804</v>
      </c>
      <c r="E16" s="26">
        <f>D16/D15*100-100</f>
        <v>85.53677577537636</v>
      </c>
      <c r="F16" s="28">
        <f>F22+F23</f>
        <v>36284027</v>
      </c>
      <c r="G16" s="26">
        <f>F16/F15*100-100</f>
        <v>30.4771607782437</v>
      </c>
      <c r="H16" s="28">
        <f>H22+H23</f>
        <v>619601</v>
      </c>
      <c r="I16" s="26">
        <f>H16/H15*100-100</f>
        <v>73.98657755812647</v>
      </c>
      <c r="J16" s="28">
        <f>J22+J23</f>
        <v>72520</v>
      </c>
      <c r="K16" s="26">
        <f>J16/J15*100-100</f>
        <v>28.89007375810894</v>
      </c>
      <c r="L16" s="28">
        <f>L22+L23</f>
        <v>2073585</v>
      </c>
      <c r="M16" s="26">
        <f>L16/L15*100-100</f>
        <v>-15.062575036588981</v>
      </c>
      <c r="N16" s="28">
        <f>N22+N23</f>
        <v>7602377</v>
      </c>
      <c r="O16" s="26">
        <f>N16/N15*100-100</f>
        <v>56.469171009729735</v>
      </c>
      <c r="P16" s="28">
        <f>P22+P23</f>
        <v>37773912</v>
      </c>
      <c r="Q16" s="26">
        <f>P16/P15*100-100</f>
        <v>27.32410085950204</v>
      </c>
      <c r="R16" s="28">
        <f>R22+R23</f>
        <v>8831587</v>
      </c>
      <c r="S16" s="26">
        <f>R16/R15*100-100</f>
        <v>3.6400457013891128</v>
      </c>
    </row>
    <row r="17" spans="1:19" s="27" customFormat="1" ht="11.25">
      <c r="A17" s="24"/>
      <c r="B17" s="28"/>
      <c r="C17" s="26"/>
      <c r="D17" s="25"/>
      <c r="E17" s="26"/>
      <c r="F17" s="25"/>
      <c r="G17" s="26"/>
      <c r="H17" s="25"/>
      <c r="I17" s="26"/>
      <c r="J17" s="25"/>
      <c r="K17" s="26"/>
      <c r="L17" s="25"/>
      <c r="M17" s="26"/>
      <c r="N17" s="25"/>
      <c r="O17" s="26"/>
      <c r="P17" s="25"/>
      <c r="Q17" s="26"/>
      <c r="R17" s="25"/>
      <c r="S17" s="26"/>
    </row>
    <row r="18" spans="1:19" s="27" customFormat="1" ht="11.25">
      <c r="A18" s="32" t="s">
        <v>39</v>
      </c>
      <c r="B18" s="28">
        <v>30774160</v>
      </c>
      <c r="C18" s="26">
        <f>B18/B10*100-100</f>
        <v>13.759324684037082</v>
      </c>
      <c r="D18" s="25">
        <v>9101612</v>
      </c>
      <c r="E18" s="26">
        <f>D18/D10*100-100</f>
        <v>3.9772597453990812</v>
      </c>
      <c r="F18" s="25">
        <v>10426860</v>
      </c>
      <c r="G18" s="26">
        <f>F18/F10*100-100</f>
        <v>27.093545981921437</v>
      </c>
      <c r="H18" s="25">
        <v>400217</v>
      </c>
      <c r="I18" s="26">
        <f>H18/H10*100-100</f>
        <v>-88.60581465961104</v>
      </c>
      <c r="J18" s="25">
        <v>16657</v>
      </c>
      <c r="K18" s="26">
        <f>J18/J10*100-100</f>
        <v>-87.49070645929241</v>
      </c>
      <c r="L18" s="25">
        <v>2894794</v>
      </c>
      <c r="M18" s="26">
        <f>L18/L10*100-100</f>
        <v>19.683681839530593</v>
      </c>
      <c r="N18" s="25">
        <v>2129506</v>
      </c>
      <c r="O18" s="26">
        <f>N18/N10*100-100</f>
        <v>28.8055443992277</v>
      </c>
      <c r="P18" s="25">
        <v>13519792</v>
      </c>
      <c r="Q18" s="41" t="s">
        <v>40</v>
      </c>
      <c r="R18" s="25">
        <v>3716925</v>
      </c>
      <c r="S18" s="41" t="s">
        <v>40</v>
      </c>
    </row>
    <row r="19" spans="1:38" s="32" customFormat="1" ht="11.25">
      <c r="A19" s="32" t="s">
        <v>31</v>
      </c>
      <c r="B19" s="29">
        <v>36942907</v>
      </c>
      <c r="C19" s="30">
        <f>B19/B11*100-100</f>
        <v>17.623415189795466</v>
      </c>
      <c r="D19" s="29">
        <v>14494385</v>
      </c>
      <c r="E19" s="30">
        <f>D19/D11*100-100</f>
        <v>2.240347170611983</v>
      </c>
      <c r="F19" s="29">
        <v>11876191</v>
      </c>
      <c r="G19" s="30">
        <f>F19/F11*100-100</f>
        <v>28.230446143215005</v>
      </c>
      <c r="H19" s="29">
        <v>272482</v>
      </c>
      <c r="I19" s="30">
        <f>H19/H11*100-100</f>
        <v>-80.285741778973</v>
      </c>
      <c r="J19" s="29">
        <v>28812</v>
      </c>
      <c r="K19" s="30">
        <f>J19/J11*100-100</f>
        <v>86.83613254652747</v>
      </c>
      <c r="L19" s="29">
        <v>2575430</v>
      </c>
      <c r="M19" s="30">
        <f>L19/L11*100-100</f>
        <v>-1.8591069259897353</v>
      </c>
      <c r="N19" s="29">
        <v>2181604</v>
      </c>
      <c r="O19" s="30">
        <f>N19/N11*100-100</f>
        <v>57.387896679392725</v>
      </c>
      <c r="P19" s="29">
        <v>10250281</v>
      </c>
      <c r="Q19" s="41" t="s">
        <v>40</v>
      </c>
      <c r="R19" s="29">
        <v>4038370</v>
      </c>
      <c r="S19" s="41" t="s">
        <v>40</v>
      </c>
      <c r="T19" s="29"/>
      <c r="U19" s="30"/>
      <c r="V19" s="29"/>
      <c r="W19" s="30"/>
      <c r="X19" s="29"/>
      <c r="Y19" s="30"/>
      <c r="Z19" s="29"/>
      <c r="AA19" s="30"/>
      <c r="AB19" s="29"/>
      <c r="AC19" s="30"/>
      <c r="AD19" s="29"/>
      <c r="AE19" s="30"/>
      <c r="AF19" s="29"/>
      <c r="AG19" s="30"/>
      <c r="AH19" s="29"/>
      <c r="AI19" s="30"/>
      <c r="AJ19" s="29"/>
      <c r="AK19" s="30"/>
      <c r="AL19" s="31"/>
    </row>
    <row r="20" spans="1:38" s="32" customFormat="1" ht="11.25">
      <c r="A20" s="32" t="s">
        <v>41</v>
      </c>
      <c r="B20" s="29">
        <v>36350068</v>
      </c>
      <c r="C20" s="30">
        <f>B20/B18*100-100</f>
        <v>18.11879836850136</v>
      </c>
      <c r="D20" s="29">
        <v>11105330</v>
      </c>
      <c r="E20" s="30">
        <f>D20/D18*100-100</f>
        <v>22.014979324541642</v>
      </c>
      <c r="F20" s="29">
        <v>12916870</v>
      </c>
      <c r="G20" s="30">
        <f>F20/F18*100-100</f>
        <v>23.880727275517273</v>
      </c>
      <c r="H20" s="29">
        <v>171003</v>
      </c>
      <c r="I20" s="30">
        <f>H20/H18*100-100</f>
        <v>-57.27242970688401</v>
      </c>
      <c r="J20" s="29">
        <v>27635</v>
      </c>
      <c r="K20" s="30">
        <f>J20/J18*100-100</f>
        <v>65.90622561085428</v>
      </c>
      <c r="L20" s="29">
        <v>1897600</v>
      </c>
      <c r="M20" s="30">
        <f>L20/L18*100-100</f>
        <v>-34.447839811744814</v>
      </c>
      <c r="N20" s="29">
        <v>3017222</v>
      </c>
      <c r="O20" s="30">
        <f>N20/N18*100-100</f>
        <v>41.68647564270776</v>
      </c>
      <c r="P20" s="29">
        <v>14321180</v>
      </c>
      <c r="Q20" s="30">
        <f>P20/P18*100-100</f>
        <v>5.9275172280757005</v>
      </c>
      <c r="R20" s="29">
        <v>4595114</v>
      </c>
      <c r="S20" s="30">
        <f>R20/R18*100-100</f>
        <v>23.62676136860442</v>
      </c>
      <c r="T20" s="29"/>
      <c r="U20" s="30"/>
      <c r="V20" s="29"/>
      <c r="W20" s="30"/>
      <c r="X20" s="29"/>
      <c r="Y20" s="30"/>
      <c r="Z20" s="29"/>
      <c r="AA20" s="30"/>
      <c r="AB20" s="29"/>
      <c r="AC20" s="30"/>
      <c r="AD20" s="29"/>
      <c r="AE20" s="30"/>
      <c r="AF20" s="29"/>
      <c r="AG20" s="30"/>
      <c r="AH20" s="29"/>
      <c r="AI20" s="30"/>
      <c r="AJ20" s="29"/>
      <c r="AK20" s="30"/>
      <c r="AL20" s="31"/>
    </row>
    <row r="21" spans="1:38" s="32" customFormat="1" ht="11.25">
      <c r="A21" s="32" t="s">
        <v>31</v>
      </c>
      <c r="B21" s="29">
        <v>40552866</v>
      </c>
      <c r="C21" s="30">
        <f>B21/B19*100-100</f>
        <v>9.771724244656752</v>
      </c>
      <c r="D21" s="29">
        <v>17592379</v>
      </c>
      <c r="E21" s="30">
        <f>D21/D19*100-100</f>
        <v>21.373752663531434</v>
      </c>
      <c r="F21" s="29">
        <v>14891849</v>
      </c>
      <c r="G21" s="30">
        <f>F21/F19*100-100</f>
        <v>25.392468005945673</v>
      </c>
      <c r="H21" s="29">
        <v>185117</v>
      </c>
      <c r="I21" s="30">
        <f>H21/H19*100-100</f>
        <v>-32.06266835974486</v>
      </c>
      <c r="J21" s="29">
        <v>28630</v>
      </c>
      <c r="K21" s="30">
        <f>J21/J19*100-100</f>
        <v>-0.6316812439261383</v>
      </c>
      <c r="L21" s="29">
        <v>543709</v>
      </c>
      <c r="M21" s="30">
        <f>L21/L19*100-100</f>
        <v>-78.88861277534237</v>
      </c>
      <c r="N21" s="29">
        <v>1841484</v>
      </c>
      <c r="O21" s="30">
        <f>N21/N19*100-100</f>
        <v>-15.590363787378465</v>
      </c>
      <c r="P21" s="29">
        <v>15346347</v>
      </c>
      <c r="Q21" s="30">
        <f>P21/P19*100-100</f>
        <v>49.716354117511514</v>
      </c>
      <c r="R21" s="29">
        <v>3926290</v>
      </c>
      <c r="S21" s="30">
        <f>R21/R19*100-100</f>
        <v>-2.775377194264024</v>
      </c>
      <c r="T21" s="29"/>
      <c r="U21" s="30"/>
      <c r="V21" s="29"/>
      <c r="W21" s="30"/>
      <c r="X21" s="29"/>
      <c r="Y21" s="30"/>
      <c r="Z21" s="29"/>
      <c r="AA21" s="30"/>
      <c r="AB21" s="29"/>
      <c r="AC21" s="30"/>
      <c r="AD21" s="29"/>
      <c r="AE21" s="30"/>
      <c r="AF21" s="29"/>
      <c r="AG21" s="30"/>
      <c r="AH21" s="29"/>
      <c r="AI21" s="30"/>
      <c r="AJ21" s="29"/>
      <c r="AK21" s="30"/>
      <c r="AL21" s="31"/>
    </row>
    <row r="22" spans="1:38" s="32" customFormat="1" ht="11.25">
      <c r="A22" s="32" t="s">
        <v>44</v>
      </c>
      <c r="B22" s="29">
        <v>55783993</v>
      </c>
      <c r="C22" s="30">
        <f>B22/B20*100-100</f>
        <v>53.463242489670165</v>
      </c>
      <c r="D22" s="29">
        <v>27023186</v>
      </c>
      <c r="E22" s="30">
        <f>D22/D20*100-100</f>
        <v>143.3352813468848</v>
      </c>
      <c r="F22" s="29">
        <v>18301359</v>
      </c>
      <c r="G22" s="30">
        <f>F22/F20*100-100</f>
        <v>41.68571023785174</v>
      </c>
      <c r="H22" s="29">
        <v>335822</v>
      </c>
      <c r="I22" s="30">
        <f>H22/H20*100-100</f>
        <v>96.38368917504371</v>
      </c>
      <c r="J22" s="29">
        <v>12926</v>
      </c>
      <c r="K22" s="30">
        <f>J22/J20*100-100</f>
        <v>-53.225981545142034</v>
      </c>
      <c r="L22" s="29">
        <v>1205432</v>
      </c>
      <c r="M22" s="30">
        <f>L22/L20*100-100</f>
        <v>-36.47596964586847</v>
      </c>
      <c r="N22" s="29">
        <v>3108225</v>
      </c>
      <c r="O22" s="30">
        <f>N22/N20*100-100</f>
        <v>3.016118800671606</v>
      </c>
      <c r="P22" s="29">
        <v>18675049</v>
      </c>
      <c r="Q22" s="30">
        <f>P22/P20*100-100</f>
        <v>30.4016079680585</v>
      </c>
      <c r="R22" s="29">
        <v>4185534</v>
      </c>
      <c r="S22" s="30">
        <f>R22/R20*100-100</f>
        <v>-8.913380603832678</v>
      </c>
      <c r="T22" s="29"/>
      <c r="U22" s="30"/>
      <c r="V22" s="29"/>
      <c r="W22" s="30"/>
      <c r="X22" s="29"/>
      <c r="Y22" s="30"/>
      <c r="Z22" s="29"/>
      <c r="AA22" s="30"/>
      <c r="AB22" s="29"/>
      <c r="AC22" s="30"/>
      <c r="AD22" s="29"/>
      <c r="AE22" s="30"/>
      <c r="AF22" s="29"/>
      <c r="AG22" s="30"/>
      <c r="AH22" s="29"/>
      <c r="AI22" s="30"/>
      <c r="AJ22" s="29"/>
      <c r="AK22" s="30"/>
      <c r="AL22" s="31"/>
    </row>
    <row r="23" spans="1:38" s="32" customFormat="1" ht="11.25">
      <c r="A23" s="32" t="s">
        <v>31</v>
      </c>
      <c r="B23" s="29">
        <v>55974582</v>
      </c>
      <c r="C23" s="30">
        <f>B23/B21*100-100</f>
        <v>38.028671019207366</v>
      </c>
      <c r="D23" s="29">
        <v>26221618</v>
      </c>
      <c r="E23" s="30">
        <f>D23/D21*100-100</f>
        <v>49.05100668874857</v>
      </c>
      <c r="F23" s="29">
        <v>17982668</v>
      </c>
      <c r="G23" s="30">
        <f>F23/F21*100-100</f>
        <v>20.75510569574</v>
      </c>
      <c r="H23" s="29">
        <v>283779</v>
      </c>
      <c r="I23" s="30">
        <f>H23/H21*100-100</f>
        <v>53.297103993690484</v>
      </c>
      <c r="J23" s="29">
        <v>59594</v>
      </c>
      <c r="K23" s="30">
        <f>J23/J21*100-100</f>
        <v>108.1522878099895</v>
      </c>
      <c r="L23" s="29">
        <v>868153</v>
      </c>
      <c r="M23" s="30">
        <f>L23/L21*100-100</f>
        <v>59.67236150220063</v>
      </c>
      <c r="N23" s="29">
        <v>4494152</v>
      </c>
      <c r="O23" s="30">
        <f>N23/N21*100-100</f>
        <v>144.0505592228876</v>
      </c>
      <c r="P23" s="29">
        <v>19098863</v>
      </c>
      <c r="Q23" s="30">
        <f>P23/P21*100-100</f>
        <v>24.45217744652848</v>
      </c>
      <c r="R23" s="29">
        <v>4646053</v>
      </c>
      <c r="S23" s="30">
        <f>R23/R21*100-100</f>
        <v>18.331885826059718</v>
      </c>
      <c r="T23" s="29"/>
      <c r="U23" s="30"/>
      <c r="V23" s="29"/>
      <c r="W23" s="30"/>
      <c r="X23" s="29"/>
      <c r="Y23" s="30"/>
      <c r="Z23" s="29"/>
      <c r="AA23" s="30"/>
      <c r="AB23" s="29"/>
      <c r="AC23" s="30"/>
      <c r="AD23" s="29"/>
      <c r="AE23" s="30"/>
      <c r="AF23" s="29"/>
      <c r="AG23" s="30"/>
      <c r="AH23" s="29"/>
      <c r="AI23" s="30"/>
      <c r="AJ23" s="29"/>
      <c r="AK23" s="30"/>
      <c r="AL23" s="31"/>
    </row>
    <row r="24" spans="2:38" s="32" customFormat="1" ht="11.25">
      <c r="B24" s="29"/>
      <c r="C24" s="30"/>
      <c r="D24" s="29"/>
      <c r="E24" s="30"/>
      <c r="F24" s="29"/>
      <c r="G24" s="30"/>
      <c r="H24" s="29"/>
      <c r="I24" s="30"/>
      <c r="J24" s="29"/>
      <c r="K24" s="30"/>
      <c r="L24" s="29"/>
      <c r="M24" s="30"/>
      <c r="N24" s="29"/>
      <c r="O24" s="30"/>
      <c r="P24" s="29"/>
      <c r="Q24" s="30"/>
      <c r="R24" s="29"/>
      <c r="S24" s="30"/>
      <c r="T24" s="29"/>
      <c r="U24" s="30"/>
      <c r="V24" s="29"/>
      <c r="W24" s="30"/>
      <c r="X24" s="29"/>
      <c r="Y24" s="30"/>
      <c r="Z24" s="29"/>
      <c r="AA24" s="30"/>
      <c r="AB24" s="29"/>
      <c r="AC24" s="30"/>
      <c r="AD24" s="29"/>
      <c r="AE24" s="30"/>
      <c r="AF24" s="29"/>
      <c r="AG24" s="30"/>
      <c r="AH24" s="29"/>
      <c r="AI24" s="30"/>
      <c r="AJ24" s="29"/>
      <c r="AK24" s="30"/>
      <c r="AL24" s="31"/>
    </row>
    <row r="25" spans="1:38" s="32" customFormat="1" ht="22.5">
      <c r="A25" s="18" t="s">
        <v>2</v>
      </c>
      <c r="B25" s="19" t="s">
        <v>16</v>
      </c>
      <c r="C25" s="23" t="s">
        <v>4</v>
      </c>
      <c r="D25" s="19" t="s">
        <v>17</v>
      </c>
      <c r="E25" s="23" t="s">
        <v>4</v>
      </c>
      <c r="F25" s="33" t="s">
        <v>18</v>
      </c>
      <c r="G25" s="23" t="s">
        <v>4</v>
      </c>
      <c r="H25" s="19" t="s">
        <v>19</v>
      </c>
      <c r="I25" s="23" t="s">
        <v>4</v>
      </c>
      <c r="J25" s="19" t="s">
        <v>20</v>
      </c>
      <c r="K25" s="23" t="s">
        <v>4</v>
      </c>
      <c r="L25" s="19" t="s">
        <v>21</v>
      </c>
      <c r="M25" s="23" t="s">
        <v>4</v>
      </c>
      <c r="N25" s="19" t="s">
        <v>22</v>
      </c>
      <c r="O25" s="23" t="s">
        <v>4</v>
      </c>
      <c r="P25" s="19" t="s">
        <v>23</v>
      </c>
      <c r="Q25" s="20" t="s">
        <v>4</v>
      </c>
      <c r="R25" s="19" t="s">
        <v>24</v>
      </c>
      <c r="S25" s="34" t="s">
        <v>4</v>
      </c>
      <c r="T25" s="29"/>
      <c r="U25" s="30"/>
      <c r="V25" s="29"/>
      <c r="W25" s="30"/>
      <c r="X25" s="29"/>
      <c r="Y25" s="30"/>
      <c r="Z25" s="29"/>
      <c r="AA25" s="30"/>
      <c r="AB25" s="29"/>
      <c r="AC25" s="30"/>
      <c r="AD25" s="29"/>
      <c r="AE25" s="30"/>
      <c r="AF25" s="29"/>
      <c r="AG25" s="30"/>
      <c r="AH25" s="29"/>
      <c r="AI25" s="30"/>
      <c r="AJ25" s="29"/>
      <c r="AK25" s="30"/>
      <c r="AL25" s="31"/>
    </row>
    <row r="26" spans="1:38" s="32" customFormat="1" ht="11.25">
      <c r="A26" s="24" t="s">
        <v>29</v>
      </c>
      <c r="B26" s="29">
        <f>B32+B33</f>
        <v>11558</v>
      </c>
      <c r="C26" s="29"/>
      <c r="D26" s="29">
        <f>D32+D33</f>
        <v>0</v>
      </c>
      <c r="E26" s="29"/>
      <c r="F26" s="29">
        <f>F32+F33</f>
        <v>6338048</v>
      </c>
      <c r="G26" s="29"/>
      <c r="H26" s="29">
        <f>H32+H33</f>
        <v>129285</v>
      </c>
      <c r="I26" s="29"/>
      <c r="J26" s="29">
        <f>J32+J33</f>
        <v>518652</v>
      </c>
      <c r="K26" s="29"/>
      <c r="L26" s="29">
        <f>L32+L33</f>
        <v>7226</v>
      </c>
      <c r="M26" s="29"/>
      <c r="N26" s="29">
        <f>N32+N33</f>
        <v>2311409</v>
      </c>
      <c r="O26" s="29"/>
      <c r="P26" s="29">
        <f>P32+P33</f>
        <v>2236</v>
      </c>
      <c r="Q26" s="29"/>
      <c r="R26" s="29">
        <f>R32+R33</f>
        <v>84176492</v>
      </c>
      <c r="S26" s="26"/>
      <c r="T26" s="29"/>
      <c r="U26" s="30"/>
      <c r="V26" s="29"/>
      <c r="W26" s="30"/>
      <c r="X26" s="29"/>
      <c r="Y26" s="30"/>
      <c r="Z26" s="29"/>
      <c r="AA26" s="30"/>
      <c r="AB26" s="29"/>
      <c r="AC26" s="30"/>
      <c r="AD26" s="29"/>
      <c r="AE26" s="30"/>
      <c r="AF26" s="29"/>
      <c r="AG26" s="30"/>
      <c r="AH26" s="29"/>
      <c r="AI26" s="30"/>
      <c r="AJ26" s="29"/>
      <c r="AK26" s="30"/>
      <c r="AL26" s="31"/>
    </row>
    <row r="27" spans="1:38" s="32" customFormat="1" ht="11.25">
      <c r="A27" s="24" t="s">
        <v>34</v>
      </c>
      <c r="B27" s="29">
        <f>B34+B35</f>
        <v>67947</v>
      </c>
      <c r="C27" s="40">
        <f>B27/B26*100-100</f>
        <v>487.87852569648726</v>
      </c>
      <c r="D27" s="29">
        <f aca="true" t="shared" si="1" ref="D27:R27">D34+D35</f>
        <v>5480</v>
      </c>
      <c r="E27" s="40"/>
      <c r="F27" s="29">
        <f t="shared" si="1"/>
        <v>8307226</v>
      </c>
      <c r="G27" s="40">
        <f>F27/F26*100-100</f>
        <v>31.069155676952903</v>
      </c>
      <c r="H27" s="29">
        <f t="shared" si="1"/>
        <v>67650</v>
      </c>
      <c r="I27" s="40">
        <f>H27/H26*100-100</f>
        <v>-47.673744053834554</v>
      </c>
      <c r="J27" s="29">
        <f t="shared" si="1"/>
        <v>481550</v>
      </c>
      <c r="K27" s="40">
        <f>J27/J26*100-100</f>
        <v>-7.153544187624846</v>
      </c>
      <c r="L27" s="29">
        <f t="shared" si="1"/>
        <v>69875</v>
      </c>
      <c r="M27" s="40">
        <f>L27/L26*100-100</f>
        <v>866.9941876556878</v>
      </c>
      <c r="N27" s="29">
        <f t="shared" si="1"/>
        <v>1361844</v>
      </c>
      <c r="O27" s="40">
        <f>N27/N26*100-100</f>
        <v>-41.0816519274607</v>
      </c>
      <c r="P27" s="29">
        <f t="shared" si="1"/>
        <v>184553</v>
      </c>
      <c r="Q27" s="40">
        <f>P27/P26*100-100</f>
        <v>8153.711985688729</v>
      </c>
      <c r="R27" s="29">
        <f t="shared" si="1"/>
        <v>105063274</v>
      </c>
      <c r="S27" s="40">
        <f>R27/R26*100-100</f>
        <v>24.813082018195757</v>
      </c>
      <c r="T27" s="29"/>
      <c r="U27" s="30"/>
      <c r="V27" s="29"/>
      <c r="W27" s="30"/>
      <c r="X27" s="29"/>
      <c r="Y27" s="30"/>
      <c r="Z27" s="29"/>
      <c r="AA27" s="30"/>
      <c r="AB27" s="29"/>
      <c r="AC27" s="30"/>
      <c r="AD27" s="29"/>
      <c r="AE27" s="30"/>
      <c r="AF27" s="29"/>
      <c r="AG27" s="30"/>
      <c r="AH27" s="29"/>
      <c r="AI27" s="30"/>
      <c r="AJ27" s="29"/>
      <c r="AK27" s="30"/>
      <c r="AL27" s="31"/>
    </row>
    <row r="28" spans="1:38" s="32" customFormat="1" ht="11.25">
      <c r="A28" s="24" t="s">
        <v>38</v>
      </c>
      <c r="B28" s="29">
        <f>B37+B36</f>
        <v>5137</v>
      </c>
      <c r="C28" s="40">
        <f>B28/B27*100-100</f>
        <v>-92.43969564513517</v>
      </c>
      <c r="D28" s="29">
        <f>D36+D37</f>
        <v>0</v>
      </c>
      <c r="E28" s="40"/>
      <c r="F28" s="29">
        <f>F36+F37</f>
        <v>7170439</v>
      </c>
      <c r="G28" s="40">
        <f>F28/F27*100-100</f>
        <v>-13.684315317772743</v>
      </c>
      <c r="H28" s="29">
        <f>H36+H37</f>
        <v>902853</v>
      </c>
      <c r="I28" s="40">
        <f>H28/H27*100-100</f>
        <v>1234.5942350332593</v>
      </c>
      <c r="J28" s="29">
        <f>J36+J37</f>
        <v>234668</v>
      </c>
      <c r="K28" s="40">
        <f>J28/J27*100-100</f>
        <v>-51.26819644896688</v>
      </c>
      <c r="L28" s="29">
        <f>L36+L37</f>
        <v>10628</v>
      </c>
      <c r="M28" s="40">
        <f>L28/L27*100-100</f>
        <v>-84.78998211091235</v>
      </c>
      <c r="N28" s="29">
        <f>N36+N37</f>
        <v>1854753</v>
      </c>
      <c r="O28" s="40">
        <f>N28/N27*100-100</f>
        <v>36.194233700776294</v>
      </c>
      <c r="P28" s="29">
        <f>P36+P37</f>
        <v>105409</v>
      </c>
      <c r="Q28" s="40">
        <f>P28/P27*100-100</f>
        <v>-42.88415793837</v>
      </c>
      <c r="R28" s="29">
        <f>R36+R37</f>
        <v>109526322</v>
      </c>
      <c r="S28" s="40">
        <f>R28/R27*100-100</f>
        <v>4.24796204237839</v>
      </c>
      <c r="T28" s="29"/>
      <c r="U28" s="30"/>
      <c r="V28" s="29"/>
      <c r="W28" s="30"/>
      <c r="X28" s="29"/>
      <c r="Y28" s="30"/>
      <c r="Z28" s="29"/>
      <c r="AA28" s="30"/>
      <c r="AB28" s="29"/>
      <c r="AC28" s="30"/>
      <c r="AD28" s="29"/>
      <c r="AE28" s="30"/>
      <c r="AF28" s="29"/>
      <c r="AG28" s="30"/>
      <c r="AH28" s="29"/>
      <c r="AI28" s="30"/>
      <c r="AJ28" s="29"/>
      <c r="AK28" s="30"/>
      <c r="AL28" s="31"/>
    </row>
    <row r="29" spans="1:38" s="32" customFormat="1" ht="11.25">
      <c r="A29" s="24" t="s">
        <v>42</v>
      </c>
      <c r="B29" s="29">
        <f>B38+B39</f>
        <v>5157</v>
      </c>
      <c r="C29" s="40">
        <f>B29/B28*100-100</f>
        <v>0.38933229511388845</v>
      </c>
      <c r="D29" s="29">
        <f>D39+D38</f>
        <v>17359</v>
      </c>
      <c r="E29" s="40"/>
      <c r="F29" s="29">
        <f>F39+F38</f>
        <v>10191537</v>
      </c>
      <c r="G29" s="40">
        <f>F29/F28*100-100</f>
        <v>42.13267834786686</v>
      </c>
      <c r="H29" s="29">
        <f>H39+H38</f>
        <v>166221</v>
      </c>
      <c r="I29" s="40">
        <f>H29/H28*100-100</f>
        <v>-81.58936172333702</v>
      </c>
      <c r="J29" s="29">
        <f>J39+J38</f>
        <v>247998</v>
      </c>
      <c r="K29" s="40">
        <f>J29/J28*100-100</f>
        <v>5.680365452469019</v>
      </c>
      <c r="L29" s="29">
        <f>L39+L38</f>
        <v>21266</v>
      </c>
      <c r="M29" s="40">
        <f>L29/L28*100-100</f>
        <v>100.09409108016558</v>
      </c>
      <c r="N29" s="29">
        <f>N39+N38</f>
        <v>1677943</v>
      </c>
      <c r="O29" s="40">
        <f>N29/N28*100-100</f>
        <v>-9.532805715909348</v>
      </c>
      <c r="P29" s="29">
        <f>P39+P38</f>
        <v>223409</v>
      </c>
      <c r="Q29" s="40">
        <f>P29/P28*100-100</f>
        <v>111.94490034057813</v>
      </c>
      <c r="R29" s="29">
        <f>R39+R38</f>
        <v>127642755</v>
      </c>
      <c r="S29" s="40">
        <f>R29/R28*100-100</f>
        <v>16.5407115560769</v>
      </c>
      <c r="T29" s="29"/>
      <c r="U29" s="30"/>
      <c r="V29" s="29"/>
      <c r="W29" s="30"/>
      <c r="X29" s="29"/>
      <c r="Y29" s="30"/>
      <c r="Z29" s="29"/>
      <c r="AA29" s="30"/>
      <c r="AB29" s="29"/>
      <c r="AC29" s="30"/>
      <c r="AD29" s="29"/>
      <c r="AE29" s="30"/>
      <c r="AF29" s="29"/>
      <c r="AG29" s="30"/>
      <c r="AH29" s="29"/>
      <c r="AI29" s="30"/>
      <c r="AJ29" s="29"/>
      <c r="AK29" s="30"/>
      <c r="AL29" s="31"/>
    </row>
    <row r="30" spans="1:38" s="32" customFormat="1" ht="11.25">
      <c r="A30" s="24" t="s">
        <v>43</v>
      </c>
      <c r="B30" s="29">
        <f>B40+B41</f>
        <v>1472</v>
      </c>
      <c r="C30" s="40">
        <f>B30/B29*100-100</f>
        <v>-71.45627302695365</v>
      </c>
      <c r="D30" s="29">
        <f>D40+D41</f>
        <v>158241</v>
      </c>
      <c r="E30" s="40">
        <f>D30/D29*100-100</f>
        <v>811.5790080073737</v>
      </c>
      <c r="F30" s="29">
        <f>F40+F41</f>
        <v>16009192</v>
      </c>
      <c r="G30" s="40">
        <f>F30/F29*100-100</f>
        <v>57.08319559650326</v>
      </c>
      <c r="H30" s="29">
        <f>H40+H41</f>
        <v>122693</v>
      </c>
      <c r="I30" s="40">
        <f>H30/H29*100-100</f>
        <v>-26.186823566216063</v>
      </c>
      <c r="J30" s="29">
        <f>J40+J41</f>
        <v>323447</v>
      </c>
      <c r="K30" s="40">
        <f>J30/J29*100-100</f>
        <v>30.423229219590496</v>
      </c>
      <c r="L30" s="29">
        <f>L40+L41</f>
        <v>239334</v>
      </c>
      <c r="M30" s="40">
        <f>L30/L29*100-100</f>
        <v>1025.4302642716073</v>
      </c>
      <c r="N30" s="29">
        <f>N40+N41</f>
        <v>2715166</v>
      </c>
      <c r="O30" s="40">
        <f>N30/N29*100-100</f>
        <v>61.81515105101903</v>
      </c>
      <c r="P30" s="29">
        <f>P40+P41</f>
        <v>270987</v>
      </c>
      <c r="Q30" s="40">
        <f>P30/P29*100-100</f>
        <v>21.29636675335371</v>
      </c>
      <c r="R30" s="29">
        <f>R40+R41</f>
        <v>178204606</v>
      </c>
      <c r="S30" s="40">
        <f>R30/R29*100-100</f>
        <v>39.612002263661566</v>
      </c>
      <c r="T30" s="29"/>
      <c r="U30" s="30"/>
      <c r="V30" s="29"/>
      <c r="W30" s="30"/>
      <c r="X30" s="29"/>
      <c r="Y30" s="30"/>
      <c r="Z30" s="29"/>
      <c r="AA30" s="30"/>
      <c r="AB30" s="29"/>
      <c r="AC30" s="30"/>
      <c r="AD30" s="29"/>
      <c r="AE30" s="30"/>
      <c r="AF30" s="29"/>
      <c r="AG30" s="30"/>
      <c r="AH30" s="29"/>
      <c r="AI30" s="30"/>
      <c r="AJ30" s="29"/>
      <c r="AK30" s="30"/>
      <c r="AL30" s="31"/>
    </row>
    <row r="31" spans="1:38" s="32" customFormat="1" ht="11.25">
      <c r="A31" s="24"/>
      <c r="B31" s="29"/>
      <c r="C31" s="26"/>
      <c r="D31" s="29"/>
      <c r="E31" s="26"/>
      <c r="F31" s="29"/>
      <c r="G31" s="26"/>
      <c r="H31" s="29"/>
      <c r="I31" s="26"/>
      <c r="J31" s="29"/>
      <c r="K31" s="26"/>
      <c r="L31" s="29"/>
      <c r="M31" s="26"/>
      <c r="N31" s="29"/>
      <c r="O31" s="26"/>
      <c r="P31" s="29"/>
      <c r="Q31" s="26"/>
      <c r="R31" s="35"/>
      <c r="S31" s="26"/>
      <c r="T31" s="29"/>
      <c r="U31" s="30"/>
      <c r="V31" s="29"/>
      <c r="W31" s="30"/>
      <c r="X31" s="29"/>
      <c r="Y31" s="30"/>
      <c r="Z31" s="29"/>
      <c r="AA31" s="30"/>
      <c r="AB31" s="29"/>
      <c r="AC31" s="30"/>
      <c r="AD31" s="29"/>
      <c r="AE31" s="30"/>
      <c r="AF31" s="29"/>
      <c r="AG31" s="30"/>
      <c r="AH31" s="29"/>
      <c r="AI31" s="30"/>
      <c r="AJ31" s="29"/>
      <c r="AK31" s="30"/>
      <c r="AL31" s="31"/>
    </row>
    <row r="32" spans="1:38" s="32" customFormat="1" ht="11.25">
      <c r="A32" s="32" t="s">
        <v>30</v>
      </c>
      <c r="B32" s="29">
        <v>11558</v>
      </c>
      <c r="C32" s="26"/>
      <c r="D32" s="29">
        <v>0</v>
      </c>
      <c r="E32" s="26"/>
      <c r="F32" s="29">
        <v>3141844</v>
      </c>
      <c r="G32" s="26"/>
      <c r="H32" s="29">
        <v>46337</v>
      </c>
      <c r="I32" s="26"/>
      <c r="J32" s="29">
        <v>310757</v>
      </c>
      <c r="K32" s="26"/>
      <c r="L32" s="29">
        <v>6538</v>
      </c>
      <c r="M32" s="26"/>
      <c r="N32" s="29">
        <v>1317753</v>
      </c>
      <c r="O32" s="26"/>
      <c r="P32" s="29">
        <v>711</v>
      </c>
      <c r="Q32" s="26"/>
      <c r="R32" s="35">
        <v>39196312</v>
      </c>
      <c r="S32" s="26"/>
      <c r="T32" s="29"/>
      <c r="U32" s="30"/>
      <c r="V32" s="29"/>
      <c r="W32" s="30"/>
      <c r="X32" s="29"/>
      <c r="Y32" s="30"/>
      <c r="Z32" s="29"/>
      <c r="AA32" s="30"/>
      <c r="AB32" s="29"/>
      <c r="AC32" s="30"/>
      <c r="AD32" s="29"/>
      <c r="AE32" s="30"/>
      <c r="AF32" s="29"/>
      <c r="AG32" s="30"/>
      <c r="AH32" s="29"/>
      <c r="AI32" s="30"/>
      <c r="AJ32" s="29"/>
      <c r="AK32" s="30"/>
      <c r="AL32" s="31"/>
    </row>
    <row r="33" spans="1:38" s="32" customFormat="1" ht="11.25">
      <c r="A33" s="32" t="s">
        <v>31</v>
      </c>
      <c r="B33" s="29">
        <v>0</v>
      </c>
      <c r="C33" s="26"/>
      <c r="D33" s="29">
        <v>0</v>
      </c>
      <c r="E33" s="26"/>
      <c r="F33" s="29">
        <v>3196204</v>
      </c>
      <c r="G33" s="26"/>
      <c r="H33" s="29">
        <v>82948</v>
      </c>
      <c r="I33" s="26"/>
      <c r="J33" s="29">
        <v>207895</v>
      </c>
      <c r="K33" s="26"/>
      <c r="L33" s="29">
        <v>688</v>
      </c>
      <c r="M33" s="26"/>
      <c r="N33" s="29">
        <v>993656</v>
      </c>
      <c r="O33" s="26"/>
      <c r="P33" s="29">
        <v>1525</v>
      </c>
      <c r="Q33" s="26"/>
      <c r="R33" s="35">
        <v>44980180</v>
      </c>
      <c r="S33" s="26"/>
      <c r="T33" s="29"/>
      <c r="U33" s="30"/>
      <c r="V33" s="29"/>
      <c r="W33" s="30"/>
      <c r="X33" s="29"/>
      <c r="Y33" s="30"/>
      <c r="Z33" s="29"/>
      <c r="AA33" s="30"/>
      <c r="AB33" s="29"/>
      <c r="AC33" s="30"/>
      <c r="AD33" s="29"/>
      <c r="AE33" s="30"/>
      <c r="AF33" s="29"/>
      <c r="AG33" s="30"/>
      <c r="AH33" s="29"/>
      <c r="AI33" s="30"/>
      <c r="AJ33" s="29"/>
      <c r="AK33" s="30"/>
      <c r="AL33" s="31"/>
    </row>
    <row r="34" spans="1:38" s="32" customFormat="1" ht="11.25">
      <c r="A34" s="32" t="s">
        <v>33</v>
      </c>
      <c r="B34" s="29">
        <v>60381</v>
      </c>
      <c r="C34" s="26">
        <f>B34/B32*100-100</f>
        <v>422.4173732479668</v>
      </c>
      <c r="D34" s="29">
        <v>5480</v>
      </c>
      <c r="E34" s="26"/>
      <c r="F34" s="29">
        <v>3457714</v>
      </c>
      <c r="G34" s="26">
        <f aca="true" t="shared" si="2" ref="G34:G41">F34/F32*100-100</f>
        <v>10.05365002208893</v>
      </c>
      <c r="H34" s="29">
        <v>48738</v>
      </c>
      <c r="I34" s="26">
        <f aca="true" t="shared" si="3" ref="I34:I41">H34/H32*100-100</f>
        <v>5.18160433347002</v>
      </c>
      <c r="J34" s="29">
        <v>238179</v>
      </c>
      <c r="K34" s="26">
        <f aca="true" t="shared" si="4" ref="K34:K41">J34/J32*100-100</f>
        <v>-23.355226109146372</v>
      </c>
      <c r="L34" s="29">
        <v>36522</v>
      </c>
      <c r="M34" s="26">
        <f aca="true" t="shared" si="5" ref="M34:M41">L34/L32*100-100</f>
        <v>458.6111960844295</v>
      </c>
      <c r="N34" s="29">
        <v>941771</v>
      </c>
      <c r="O34" s="26">
        <f aca="true" t="shared" si="6" ref="O34:O41">N34/N32*100-100</f>
        <v>-28.53205418617904</v>
      </c>
      <c r="P34" s="29">
        <v>20360</v>
      </c>
      <c r="Q34" s="26">
        <f aca="true" t="shared" si="7" ref="Q34:Q41">P34/P32*100-100</f>
        <v>2763.5724331926863</v>
      </c>
      <c r="R34" s="35">
        <f>SUM(P10,R10,P34,N34,L34,J34,B10,B34,D34,F34,H34)</f>
        <v>47690723</v>
      </c>
      <c r="S34" s="26">
        <f aca="true" t="shared" si="8" ref="S34:S41">R34/R32*100-100</f>
        <v>21.67145470216687</v>
      </c>
      <c r="T34" s="29"/>
      <c r="U34" s="30"/>
      <c r="V34" s="29"/>
      <c r="W34" s="30"/>
      <c r="X34" s="29"/>
      <c r="Y34" s="30"/>
      <c r="Z34" s="29"/>
      <c r="AA34" s="30"/>
      <c r="AB34" s="29"/>
      <c r="AC34" s="30"/>
      <c r="AD34" s="29"/>
      <c r="AE34" s="30"/>
      <c r="AF34" s="29"/>
      <c r="AG34" s="30"/>
      <c r="AH34" s="29"/>
      <c r="AI34" s="30"/>
      <c r="AJ34" s="29"/>
      <c r="AK34" s="30"/>
      <c r="AL34" s="31"/>
    </row>
    <row r="35" spans="1:38" s="32" customFormat="1" ht="11.25">
      <c r="A35" s="32" t="s">
        <v>31</v>
      </c>
      <c r="B35" s="25">
        <v>7566</v>
      </c>
      <c r="C35" s="25"/>
      <c r="D35" s="25">
        <v>0</v>
      </c>
      <c r="E35" s="25"/>
      <c r="F35" s="25">
        <v>4849512</v>
      </c>
      <c r="G35" s="39">
        <f t="shared" si="2"/>
        <v>51.72723643422012</v>
      </c>
      <c r="H35" s="25">
        <v>18912</v>
      </c>
      <c r="I35" s="39">
        <f t="shared" si="3"/>
        <v>-77.20017360273907</v>
      </c>
      <c r="J35" s="25">
        <v>243371</v>
      </c>
      <c r="K35" s="39">
        <f t="shared" si="4"/>
        <v>17.06438346280575</v>
      </c>
      <c r="L35" s="25">
        <v>33353</v>
      </c>
      <c r="M35" s="39">
        <f t="shared" si="5"/>
        <v>4747.819767441861</v>
      </c>
      <c r="N35" s="25">
        <v>420073</v>
      </c>
      <c r="O35" s="39">
        <f t="shared" si="6"/>
        <v>-57.72450425499368</v>
      </c>
      <c r="P35" s="25">
        <v>164193</v>
      </c>
      <c r="Q35" s="39">
        <f t="shared" si="7"/>
        <v>10666.754098360656</v>
      </c>
      <c r="R35" s="35">
        <v>57372551</v>
      </c>
      <c r="S35" s="39">
        <f t="shared" si="8"/>
        <v>27.550736791182246</v>
      </c>
      <c r="T35" s="29"/>
      <c r="U35" s="30"/>
      <c r="V35" s="29"/>
      <c r="W35" s="30"/>
      <c r="X35" s="29"/>
      <c r="Y35" s="30"/>
      <c r="Z35" s="29"/>
      <c r="AA35" s="30"/>
      <c r="AB35" s="29"/>
      <c r="AC35" s="30"/>
      <c r="AD35" s="29"/>
      <c r="AE35" s="30"/>
      <c r="AF35" s="29"/>
      <c r="AG35" s="30"/>
      <c r="AH35" s="29"/>
      <c r="AI35" s="30"/>
      <c r="AJ35" s="29"/>
      <c r="AK35" s="30"/>
      <c r="AL35" s="31"/>
    </row>
    <row r="36" spans="1:38" s="32" customFormat="1" ht="11.25">
      <c r="A36" s="32" t="s">
        <v>39</v>
      </c>
      <c r="B36" s="25">
        <v>3989</v>
      </c>
      <c r="C36" s="39">
        <f aca="true" t="shared" si="9" ref="C36:C41">B36/B34*100-100</f>
        <v>-93.39361719746277</v>
      </c>
      <c r="D36" s="25">
        <v>0</v>
      </c>
      <c r="E36" s="25"/>
      <c r="F36" s="25">
        <v>3115599</v>
      </c>
      <c r="G36" s="39">
        <f t="shared" si="2"/>
        <v>-9.894253833602193</v>
      </c>
      <c r="H36" s="25">
        <v>554340</v>
      </c>
      <c r="I36" s="39">
        <f t="shared" si="3"/>
        <v>1037.3876646559154</v>
      </c>
      <c r="J36" s="25">
        <v>121306</v>
      </c>
      <c r="K36" s="39">
        <f t="shared" si="4"/>
        <v>-49.0693973859996</v>
      </c>
      <c r="L36" s="25">
        <v>6288</v>
      </c>
      <c r="M36" s="39">
        <f t="shared" si="5"/>
        <v>-82.78298012157056</v>
      </c>
      <c r="N36" s="25">
        <v>905814</v>
      </c>
      <c r="O36" s="39">
        <f t="shared" si="6"/>
        <v>-3.818019454835621</v>
      </c>
      <c r="P36" s="25">
        <v>58461</v>
      </c>
      <c r="Q36" s="39">
        <f t="shared" si="7"/>
        <v>187.13654223968564</v>
      </c>
      <c r="R36" s="35">
        <v>52776674</v>
      </c>
      <c r="S36" s="39">
        <f t="shared" si="8"/>
        <v>10.664445158443073</v>
      </c>
      <c r="T36" s="29"/>
      <c r="U36" s="30"/>
      <c r="V36" s="29"/>
      <c r="W36" s="30"/>
      <c r="X36" s="29"/>
      <c r="Y36" s="30"/>
      <c r="Z36" s="29"/>
      <c r="AA36" s="30"/>
      <c r="AB36" s="29"/>
      <c r="AC36" s="30"/>
      <c r="AD36" s="29"/>
      <c r="AE36" s="30"/>
      <c r="AF36" s="29"/>
      <c r="AG36" s="30"/>
      <c r="AH36" s="29"/>
      <c r="AI36" s="30"/>
      <c r="AJ36" s="29"/>
      <c r="AK36" s="30"/>
      <c r="AL36" s="31"/>
    </row>
    <row r="37" spans="1:38" s="32" customFormat="1" ht="11.25">
      <c r="A37" s="32" t="s">
        <v>31</v>
      </c>
      <c r="B37" s="25">
        <v>1148</v>
      </c>
      <c r="C37" s="39">
        <f t="shared" si="9"/>
        <v>-84.82685699180544</v>
      </c>
      <c r="D37" s="25">
        <v>0</v>
      </c>
      <c r="E37" s="25"/>
      <c r="F37" s="25">
        <v>4054840</v>
      </c>
      <c r="G37" s="39">
        <f t="shared" si="2"/>
        <v>-16.38663849063576</v>
      </c>
      <c r="H37" s="25">
        <v>348513</v>
      </c>
      <c r="I37" s="39">
        <f t="shared" si="3"/>
        <v>1742.814086294416</v>
      </c>
      <c r="J37" s="25">
        <v>113362</v>
      </c>
      <c r="K37" s="39">
        <f t="shared" si="4"/>
        <v>-53.42008702762449</v>
      </c>
      <c r="L37" s="25">
        <v>4340</v>
      </c>
      <c r="M37" s="39">
        <f t="shared" si="5"/>
        <v>-86.98767727041046</v>
      </c>
      <c r="N37" s="25">
        <v>948939</v>
      </c>
      <c r="O37" s="39">
        <f t="shared" si="6"/>
        <v>125.89859381583679</v>
      </c>
      <c r="P37" s="25">
        <v>46948</v>
      </c>
      <c r="Q37" s="39">
        <f t="shared" si="7"/>
        <v>-71.40682002277808</v>
      </c>
      <c r="R37" s="35">
        <v>56749648</v>
      </c>
      <c r="S37" s="39">
        <f t="shared" si="8"/>
        <v>-1.0857160595839588</v>
      </c>
      <c r="T37" s="29"/>
      <c r="U37" s="30"/>
      <c r="V37" s="29"/>
      <c r="W37" s="30"/>
      <c r="X37" s="29"/>
      <c r="Y37" s="30"/>
      <c r="Z37" s="29"/>
      <c r="AA37" s="30"/>
      <c r="AB37" s="29"/>
      <c r="AC37" s="30"/>
      <c r="AD37" s="29"/>
      <c r="AE37" s="30"/>
      <c r="AF37" s="29"/>
      <c r="AG37" s="30"/>
      <c r="AH37" s="29"/>
      <c r="AI37" s="30"/>
      <c r="AJ37" s="29"/>
      <c r="AK37" s="30"/>
      <c r="AL37" s="31"/>
    </row>
    <row r="38" spans="1:38" s="32" customFormat="1" ht="11.25">
      <c r="A38" s="32" t="s">
        <v>41</v>
      </c>
      <c r="B38" s="25">
        <v>0</v>
      </c>
      <c r="C38" s="39">
        <f t="shared" si="9"/>
        <v>-100</v>
      </c>
      <c r="D38" s="25">
        <v>2475</v>
      </c>
      <c r="E38" s="25"/>
      <c r="F38" s="25">
        <v>5195689</v>
      </c>
      <c r="G38" s="39">
        <f t="shared" si="2"/>
        <v>66.76372665416827</v>
      </c>
      <c r="H38" s="25">
        <v>103043</v>
      </c>
      <c r="I38" s="39">
        <f t="shared" si="3"/>
        <v>-81.41158855576</v>
      </c>
      <c r="J38" s="25">
        <v>106588</v>
      </c>
      <c r="K38" s="39">
        <f t="shared" si="4"/>
        <v>-12.132953027879907</v>
      </c>
      <c r="L38" s="25">
        <v>12918</v>
      </c>
      <c r="M38" s="39">
        <f t="shared" si="5"/>
        <v>105.43893129770993</v>
      </c>
      <c r="N38" s="25">
        <v>818297</v>
      </c>
      <c r="O38" s="39">
        <f t="shared" si="6"/>
        <v>-9.661696551389127</v>
      </c>
      <c r="P38" s="25">
        <v>124813</v>
      </c>
      <c r="Q38" s="39">
        <f t="shared" si="7"/>
        <v>113.49788748054257</v>
      </c>
      <c r="R38" s="35">
        <f>B20+P20+R20+B38+D38+F38+H38+J38+L38+N38+P38</f>
        <v>61630185</v>
      </c>
      <c r="S38" s="39">
        <f t="shared" si="8"/>
        <v>16.775424309610713</v>
      </c>
      <c r="T38" s="29"/>
      <c r="U38" s="30"/>
      <c r="V38" s="29"/>
      <c r="W38" s="30"/>
      <c r="X38" s="29"/>
      <c r="Y38" s="30"/>
      <c r="Z38" s="29"/>
      <c r="AA38" s="30"/>
      <c r="AB38" s="29"/>
      <c r="AC38" s="30"/>
      <c r="AD38" s="29"/>
      <c r="AE38" s="30"/>
      <c r="AF38" s="29"/>
      <c r="AG38" s="30"/>
      <c r="AH38" s="29"/>
      <c r="AI38" s="30"/>
      <c r="AJ38" s="29"/>
      <c r="AK38" s="30"/>
      <c r="AL38" s="31"/>
    </row>
    <row r="39" spans="1:38" s="32" customFormat="1" ht="11.25">
      <c r="A39" s="32" t="s">
        <v>31</v>
      </c>
      <c r="B39" s="25">
        <v>5157</v>
      </c>
      <c r="C39" s="39">
        <f t="shared" si="9"/>
        <v>349.2160278745645</v>
      </c>
      <c r="D39" s="25">
        <v>14884</v>
      </c>
      <c r="E39" s="25"/>
      <c r="F39" s="25">
        <v>4995848</v>
      </c>
      <c r="G39" s="39">
        <f t="shared" si="2"/>
        <v>23.207031596807767</v>
      </c>
      <c r="H39" s="25">
        <v>63178</v>
      </c>
      <c r="I39" s="39">
        <f t="shared" si="3"/>
        <v>-81.87212528657467</v>
      </c>
      <c r="J39" s="25">
        <v>141410</v>
      </c>
      <c r="K39" s="39">
        <f t="shared" si="4"/>
        <v>24.74197702933965</v>
      </c>
      <c r="L39" s="25">
        <v>8348</v>
      </c>
      <c r="M39" s="39">
        <f t="shared" si="5"/>
        <v>92.35023041474653</v>
      </c>
      <c r="N39" s="25">
        <v>859646</v>
      </c>
      <c r="O39" s="39">
        <f t="shared" si="6"/>
        <v>-9.409772387898485</v>
      </c>
      <c r="P39" s="25">
        <v>98596</v>
      </c>
      <c r="Q39" s="39">
        <f t="shared" si="7"/>
        <v>110.01107608417823</v>
      </c>
      <c r="R39" s="35">
        <f>B21+P21+R21+B39+D39+F39+H39+J39+L39+N39+P39</f>
        <v>66012570</v>
      </c>
      <c r="S39" s="39">
        <f t="shared" si="8"/>
        <v>16.322430757632176</v>
      </c>
      <c r="T39" s="29"/>
      <c r="U39" s="30"/>
      <c r="V39" s="29"/>
      <c r="W39" s="30"/>
      <c r="X39" s="29"/>
      <c r="Y39" s="30"/>
      <c r="Z39" s="29"/>
      <c r="AA39" s="30"/>
      <c r="AB39" s="29"/>
      <c r="AC39" s="30"/>
      <c r="AD39" s="29"/>
      <c r="AE39" s="30"/>
      <c r="AF39" s="29"/>
      <c r="AG39" s="30"/>
      <c r="AH39" s="29"/>
      <c r="AI39" s="30"/>
      <c r="AJ39" s="29"/>
      <c r="AK39" s="30"/>
      <c r="AL39" s="31"/>
    </row>
    <row r="40" spans="1:38" s="32" customFormat="1" ht="11.25">
      <c r="A40" s="32" t="s">
        <v>44</v>
      </c>
      <c r="B40" s="25">
        <v>0</v>
      </c>
      <c r="C40" s="39"/>
      <c r="D40" s="25">
        <v>46285</v>
      </c>
      <c r="E40" s="39">
        <f>D40/D38*100-100</f>
        <v>1770.1010101010102</v>
      </c>
      <c r="F40" s="25">
        <v>9682832</v>
      </c>
      <c r="G40" s="39">
        <f t="shared" si="2"/>
        <v>86.36280962929075</v>
      </c>
      <c r="H40" s="25">
        <v>112066</v>
      </c>
      <c r="I40" s="39">
        <f t="shared" si="3"/>
        <v>8.756538532457327</v>
      </c>
      <c r="J40" s="25">
        <v>117284</v>
      </c>
      <c r="K40" s="39">
        <f t="shared" si="4"/>
        <v>10.034900739295225</v>
      </c>
      <c r="L40" s="25">
        <v>53929</v>
      </c>
      <c r="M40" s="39">
        <f t="shared" si="5"/>
        <v>317.47174485214435</v>
      </c>
      <c r="N40" s="25">
        <v>1225447</v>
      </c>
      <c r="O40" s="39">
        <f t="shared" si="6"/>
        <v>49.75577327058514</v>
      </c>
      <c r="P40" s="25">
        <v>174111</v>
      </c>
      <c r="Q40" s="39">
        <f t="shared" si="7"/>
        <v>39.49748824241064</v>
      </c>
      <c r="R40" s="35">
        <f>B22+P22+R22+B40+D40+F40+H40+J40+L40+N40+P40</f>
        <v>90056530</v>
      </c>
      <c r="S40" s="39">
        <f t="shared" si="8"/>
        <v>46.124062421685096</v>
      </c>
      <c r="T40" s="29"/>
      <c r="U40" s="30"/>
      <c r="V40" s="29"/>
      <c r="W40" s="30"/>
      <c r="X40" s="29"/>
      <c r="Y40" s="30"/>
      <c r="Z40" s="29"/>
      <c r="AA40" s="30"/>
      <c r="AB40" s="29"/>
      <c r="AC40" s="30"/>
      <c r="AD40" s="29"/>
      <c r="AE40" s="30"/>
      <c r="AF40" s="29"/>
      <c r="AG40" s="30"/>
      <c r="AH40" s="29"/>
      <c r="AI40" s="30"/>
      <c r="AJ40" s="29"/>
      <c r="AK40" s="30"/>
      <c r="AL40" s="31"/>
    </row>
    <row r="41" spans="1:38" s="32" customFormat="1" ht="11.25">
      <c r="A41" s="32" t="s">
        <v>31</v>
      </c>
      <c r="B41" s="25">
        <v>1472</v>
      </c>
      <c r="C41" s="39">
        <f t="shared" si="9"/>
        <v>-71.45627302695365</v>
      </c>
      <c r="D41" s="25">
        <v>111956</v>
      </c>
      <c r="E41" s="39">
        <f>D41/D39*100-100</f>
        <v>652.1902714324107</v>
      </c>
      <c r="F41" s="25">
        <v>6326360</v>
      </c>
      <c r="G41" s="39">
        <f t="shared" si="2"/>
        <v>26.63235550801386</v>
      </c>
      <c r="H41" s="25">
        <v>10627</v>
      </c>
      <c r="I41" s="39">
        <f t="shared" si="3"/>
        <v>-83.17927126531387</v>
      </c>
      <c r="J41" s="25">
        <v>206163</v>
      </c>
      <c r="K41" s="39">
        <f t="shared" si="4"/>
        <v>45.7909624496146</v>
      </c>
      <c r="L41" s="25">
        <v>185405</v>
      </c>
      <c r="M41" s="39">
        <f t="shared" si="5"/>
        <v>2120.951126018208</v>
      </c>
      <c r="N41" s="25">
        <v>1489719</v>
      </c>
      <c r="O41" s="39">
        <f t="shared" si="6"/>
        <v>73.29447237583844</v>
      </c>
      <c r="P41" s="25">
        <v>96876</v>
      </c>
      <c r="Q41" s="39">
        <f t="shared" si="7"/>
        <v>-1.7444926771877078</v>
      </c>
      <c r="R41" s="35">
        <f>B23+P23+R23+B41+D41+F41+H41+J41+L41+N41+P41</f>
        <v>88148076</v>
      </c>
      <c r="S41" s="39">
        <f t="shared" si="8"/>
        <v>33.53225908338368</v>
      </c>
      <c r="T41" s="29"/>
      <c r="U41" s="30"/>
      <c r="V41" s="29"/>
      <c r="W41" s="30"/>
      <c r="X41" s="29"/>
      <c r="Y41" s="30"/>
      <c r="Z41" s="29"/>
      <c r="AA41" s="30"/>
      <c r="AB41" s="29"/>
      <c r="AC41" s="30"/>
      <c r="AD41" s="29"/>
      <c r="AE41" s="30"/>
      <c r="AF41" s="29"/>
      <c r="AG41" s="30"/>
      <c r="AH41" s="29"/>
      <c r="AI41" s="30"/>
      <c r="AJ41" s="29"/>
      <c r="AK41" s="30"/>
      <c r="AL41" s="31"/>
    </row>
    <row r="42" spans="1:19" ht="11.25">
      <c r="A42" s="32"/>
      <c r="B42" s="29"/>
      <c r="C42" s="30"/>
      <c r="D42" s="29"/>
      <c r="E42" s="30"/>
      <c r="F42" s="29"/>
      <c r="G42" s="30"/>
      <c r="H42" s="29"/>
      <c r="I42" s="30"/>
      <c r="J42" s="29"/>
      <c r="K42" s="30"/>
      <c r="L42" s="29"/>
      <c r="M42" s="30"/>
      <c r="N42" s="29"/>
      <c r="O42" s="30"/>
      <c r="P42" s="29"/>
      <c r="Q42" s="30"/>
      <c r="R42" s="29"/>
      <c r="S42" s="30"/>
    </row>
    <row r="43" spans="1:37" ht="11.25">
      <c r="A43" s="36"/>
      <c r="B43" s="36"/>
      <c r="E43" s="8"/>
      <c r="G43" s="8"/>
      <c r="I43" s="8"/>
      <c r="K43" s="8"/>
      <c r="M43" s="8"/>
      <c r="O43" s="8"/>
      <c r="Q43" s="8"/>
      <c r="R43" s="37"/>
      <c r="S43" s="8"/>
      <c r="U43" s="8"/>
      <c r="W43" s="8"/>
      <c r="Y43" s="8"/>
      <c r="AA43" s="8"/>
      <c r="AC43" s="8"/>
      <c r="AE43" s="8"/>
      <c r="AG43" s="8"/>
      <c r="AI43" s="8"/>
      <c r="AK43" s="8"/>
    </row>
    <row r="44" spans="1:3" ht="11.25">
      <c r="A44" s="36"/>
      <c r="B44" s="36"/>
      <c r="C44" s="36"/>
    </row>
    <row r="45" ht="11.25">
      <c r="A45" s="38" t="s">
        <v>25</v>
      </c>
    </row>
    <row r="46" ht="11.25">
      <c r="A46" s="38" t="s">
        <v>32</v>
      </c>
    </row>
    <row r="47" ht="11.25">
      <c r="A47" s="38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68" r:id="rId2"/>
  <headerFooter alignWithMargins="0">
    <oddFooter>&amp;C&amp;F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1"/>
  <sheetViews>
    <sheetView showGridLines="0" zoomScale="90" zoomScaleNormal="90" zoomScalePageLayoutView="0" workbookViewId="0" topLeftCell="A1">
      <selection activeCell="M23" sqref="M23"/>
    </sheetView>
  </sheetViews>
  <sheetFormatPr defaultColWidth="9.140625" defaultRowHeight="12.75"/>
  <cols>
    <col min="1" max="1" width="13.140625" style="8" customWidth="1"/>
    <col min="2" max="2" width="13.8515625" style="8" customWidth="1"/>
    <col min="3" max="3" width="7.140625" style="8" customWidth="1"/>
    <col min="4" max="4" width="13.8515625" style="8" customWidth="1"/>
    <col min="5" max="5" width="7.140625" style="5" customWidth="1"/>
    <col min="6" max="6" width="13.8515625" style="8" customWidth="1"/>
    <col min="7" max="7" width="7.140625" style="5" customWidth="1"/>
    <col min="8" max="8" width="12.28125" style="8" customWidth="1"/>
    <col min="9" max="9" width="7.140625" style="5" customWidth="1"/>
    <col min="10" max="10" width="12.28125" style="8" customWidth="1"/>
    <col min="11" max="11" width="7.140625" style="5" customWidth="1"/>
    <col min="12" max="12" width="12.28125" style="8" customWidth="1"/>
    <col min="13" max="13" width="7.140625" style="5" customWidth="1"/>
    <col min="14" max="14" width="12.28125" style="8" customWidth="1"/>
    <col min="15" max="15" width="7.140625" style="5" customWidth="1"/>
    <col min="16" max="16" width="12.28125" style="6" customWidth="1"/>
    <col min="17" max="17" width="7.140625" style="7" customWidth="1"/>
    <col min="18" max="18" width="13.00390625" style="8" customWidth="1"/>
    <col min="19" max="19" width="7.140625" style="5" customWidth="1"/>
    <col min="20" max="20" width="13.57421875" style="8" customWidth="1"/>
    <col min="21" max="21" width="7.140625" style="5" customWidth="1"/>
    <col min="22" max="22" width="13.00390625" style="8" customWidth="1"/>
    <col min="23" max="23" width="7.140625" style="5" customWidth="1"/>
    <col min="24" max="24" width="12.28125" style="8" customWidth="1"/>
    <col min="25" max="25" width="7.140625" style="5" customWidth="1"/>
    <col min="26" max="26" width="11.28125" style="8" customWidth="1"/>
    <col min="27" max="27" width="7.140625" style="5" customWidth="1"/>
    <col min="28" max="28" width="13.00390625" style="8" customWidth="1"/>
    <col min="29" max="29" width="7.140625" style="5" customWidth="1"/>
    <col min="30" max="30" width="12.28125" style="8" customWidth="1"/>
    <col min="31" max="31" width="7.140625" style="5" customWidth="1"/>
    <col min="32" max="32" width="13.28125" style="8" customWidth="1"/>
    <col min="33" max="33" width="7.140625" style="5" customWidth="1"/>
    <col min="34" max="34" width="13.00390625" style="8" customWidth="1"/>
    <col min="35" max="35" width="7.140625" style="5" customWidth="1"/>
    <col min="36" max="36" width="14.421875" style="8" customWidth="1"/>
    <col min="37" max="37" width="7.140625" style="5" customWidth="1"/>
    <col min="38" max="16384" width="9.140625" style="8" customWidth="1"/>
  </cols>
  <sheetData>
    <row r="1" spans="1:14" ht="15">
      <c r="A1" s="1" t="s">
        <v>0</v>
      </c>
      <c r="B1" s="2"/>
      <c r="C1" s="2"/>
      <c r="D1" s="2"/>
      <c r="E1" s="3"/>
      <c r="F1" s="2"/>
      <c r="G1" s="3"/>
      <c r="H1" s="2"/>
      <c r="I1" s="3"/>
      <c r="J1" s="2"/>
      <c r="K1" s="3"/>
      <c r="L1" s="2"/>
      <c r="M1" s="3"/>
      <c r="N1" s="4"/>
    </row>
    <row r="2" spans="1:14" ht="15">
      <c r="A2" s="9" t="s">
        <v>1</v>
      </c>
      <c r="B2" s="10"/>
      <c r="C2" s="10"/>
      <c r="D2" s="10"/>
      <c r="E2" s="11"/>
      <c r="F2" s="10"/>
      <c r="G2" s="11"/>
      <c r="H2" s="10"/>
      <c r="I2" s="11"/>
      <c r="J2" s="10"/>
      <c r="K2" s="11"/>
      <c r="L2" s="10"/>
      <c r="M2" s="11"/>
      <c r="N2" s="12"/>
    </row>
    <row r="3" spans="1:37" s="17" customFormat="1" ht="11.25">
      <c r="A3" s="13"/>
      <c r="B3" s="13"/>
      <c r="C3" s="13"/>
      <c r="D3" s="13"/>
      <c r="E3" s="14"/>
      <c r="F3" s="13"/>
      <c r="G3" s="14"/>
      <c r="H3" s="13"/>
      <c r="I3" s="14"/>
      <c r="J3" s="13"/>
      <c r="K3" s="14"/>
      <c r="L3" s="13"/>
      <c r="M3" s="14"/>
      <c r="N3" s="13"/>
      <c r="O3" s="14"/>
      <c r="P3" s="15"/>
      <c r="Q3" s="16"/>
      <c r="R3" s="15"/>
      <c r="S3" s="16"/>
      <c r="T3" s="15"/>
      <c r="U3" s="16"/>
      <c r="V3" s="15"/>
      <c r="W3" s="16"/>
      <c r="X3" s="15"/>
      <c r="Y3" s="16"/>
      <c r="Z3" s="15"/>
      <c r="AA3" s="16"/>
      <c r="AB3" s="15"/>
      <c r="AC3" s="16"/>
      <c r="AD3" s="15"/>
      <c r="AE3" s="16"/>
      <c r="AF3" s="15"/>
      <c r="AG3" s="16"/>
      <c r="AH3" s="15"/>
      <c r="AI3" s="16"/>
      <c r="AJ3" s="15"/>
      <c r="AK3" s="16"/>
    </row>
    <row r="4" spans="1:19" s="17" customFormat="1" ht="22.5">
      <c r="A4" s="18" t="s">
        <v>2</v>
      </c>
      <c r="B4" s="19" t="s">
        <v>3</v>
      </c>
      <c r="C4" s="20" t="s">
        <v>4</v>
      </c>
      <c r="D4" s="19" t="s">
        <v>5</v>
      </c>
      <c r="E4" s="20" t="s">
        <v>4</v>
      </c>
      <c r="F4" s="19" t="s">
        <v>6</v>
      </c>
      <c r="G4" s="20" t="s">
        <v>4</v>
      </c>
      <c r="H4" s="19" t="s">
        <v>7</v>
      </c>
      <c r="I4" s="20" t="s">
        <v>4</v>
      </c>
      <c r="J4" s="19" t="s">
        <v>8</v>
      </c>
      <c r="K4" s="20" t="s">
        <v>4</v>
      </c>
      <c r="L4" s="19" t="s">
        <v>9</v>
      </c>
      <c r="M4" s="20" t="s">
        <v>4</v>
      </c>
      <c r="N4" s="19" t="s">
        <v>10</v>
      </c>
      <c r="O4" s="20" t="s">
        <v>4</v>
      </c>
      <c r="P4" s="21" t="s">
        <v>11</v>
      </c>
      <c r="Q4" s="20" t="s">
        <v>4</v>
      </c>
      <c r="R4" s="22" t="s">
        <v>12</v>
      </c>
      <c r="S4" s="23" t="s">
        <v>4</v>
      </c>
    </row>
    <row r="5" spans="1:19" s="27" customFormat="1" ht="11.25">
      <c r="A5" s="24" t="s">
        <v>13</v>
      </c>
      <c r="B5" s="25">
        <v>77637826</v>
      </c>
      <c r="C5" s="26"/>
      <c r="D5" s="25">
        <v>32372489</v>
      </c>
      <c r="E5" s="26"/>
      <c r="F5" s="25">
        <v>5807883</v>
      </c>
      <c r="G5" s="26"/>
      <c r="H5" s="25">
        <v>1024265</v>
      </c>
      <c r="I5" s="26"/>
      <c r="J5" s="25">
        <v>611011</v>
      </c>
      <c r="K5" s="26"/>
      <c r="L5" s="25">
        <v>2439077</v>
      </c>
      <c r="M5" s="26"/>
      <c r="N5" s="25">
        <v>18194986</v>
      </c>
      <c r="O5" s="26"/>
      <c r="P5" s="25">
        <v>409539</v>
      </c>
      <c r="Q5" s="26"/>
      <c r="R5" s="25">
        <v>16792817</v>
      </c>
      <c r="S5" s="26"/>
    </row>
    <row r="6" spans="1:19" s="27" customFormat="1" ht="11.25">
      <c r="A6" s="24" t="s">
        <v>14</v>
      </c>
      <c r="B6" s="25">
        <v>76992904</v>
      </c>
      <c r="C6" s="26">
        <f>B6/B5*100-100</f>
        <v>-0.8306801377977848</v>
      </c>
      <c r="D6" s="25">
        <v>35830379</v>
      </c>
      <c r="E6" s="26">
        <f>D6/D5*100-100</f>
        <v>10.68156977364329</v>
      </c>
      <c r="F6" s="25">
        <v>4967146</v>
      </c>
      <c r="G6" s="26">
        <f>F6/F5*100-100</f>
        <v>-14.475790920719305</v>
      </c>
      <c r="H6" s="25">
        <v>2569811</v>
      </c>
      <c r="I6" s="26">
        <f>H6/H5*100-100</f>
        <v>150.89317705867137</v>
      </c>
      <c r="J6" s="25">
        <v>206543</v>
      </c>
      <c r="K6" s="26">
        <f>J6/J5*100-100</f>
        <v>-66.19651692031731</v>
      </c>
      <c r="L6" s="25">
        <v>6799775</v>
      </c>
      <c r="M6" s="26">
        <f>L6/L5*100-100</f>
        <v>178.78476161269202</v>
      </c>
      <c r="N6" s="25">
        <v>9525513</v>
      </c>
      <c r="O6" s="26">
        <f>N6/N5*100-100</f>
        <v>-47.647593683226795</v>
      </c>
      <c r="P6" s="25">
        <v>249803</v>
      </c>
      <c r="Q6" s="26">
        <f>P6/P5*100-100</f>
        <v>-39.00385555466024</v>
      </c>
      <c r="R6" s="25">
        <v>23066283</v>
      </c>
      <c r="S6" s="26">
        <f>R6/R5*100-100</f>
        <v>37.35803230631288</v>
      </c>
    </row>
    <row r="7" spans="1:19" s="27" customFormat="1" ht="11.25">
      <c r="A7" s="24" t="s">
        <v>15</v>
      </c>
      <c r="B7" s="25">
        <v>91528267.9</v>
      </c>
      <c r="C7" s="26"/>
      <c r="D7" s="25">
        <v>41790300.71</v>
      </c>
      <c r="E7" s="26"/>
      <c r="F7" s="25">
        <v>10032233.02</v>
      </c>
      <c r="G7" s="26"/>
      <c r="H7" s="25">
        <v>4782214.32</v>
      </c>
      <c r="I7" s="26"/>
      <c r="J7" s="25">
        <v>156080.74</v>
      </c>
      <c r="K7" s="26"/>
      <c r="L7" s="25">
        <v>7917271.38</v>
      </c>
      <c r="M7" s="26"/>
      <c r="N7" s="25">
        <v>4427926.63</v>
      </c>
      <c r="O7" s="26"/>
      <c r="P7" s="25">
        <v>210839.24</v>
      </c>
      <c r="Q7" s="26"/>
      <c r="R7" s="25">
        <v>32291098.2</v>
      </c>
      <c r="S7" s="26"/>
    </row>
    <row r="8" spans="2:19" s="27" customFormat="1" ht="11.25">
      <c r="B8" s="28"/>
      <c r="C8" s="26"/>
      <c r="D8" s="25"/>
      <c r="E8" s="26"/>
      <c r="F8" s="25"/>
      <c r="G8" s="26"/>
      <c r="H8" s="25"/>
      <c r="I8" s="26"/>
      <c r="J8" s="25"/>
      <c r="K8" s="26"/>
      <c r="L8" s="25"/>
      <c r="M8" s="26"/>
      <c r="N8" s="25"/>
      <c r="O8" s="26"/>
      <c r="P8" s="25"/>
      <c r="Q8" s="26"/>
      <c r="R8" s="25"/>
      <c r="S8" s="26"/>
    </row>
    <row r="9" spans="1:38" s="32" customFormat="1" ht="12.75">
      <c r="A9"/>
      <c r="B9" s="29"/>
      <c r="C9" s="30"/>
      <c r="D9" s="29"/>
      <c r="E9" s="30"/>
      <c r="F9" s="29"/>
      <c r="G9" s="30"/>
      <c r="H9" s="29"/>
      <c r="I9" s="30"/>
      <c r="J9" s="29"/>
      <c r="K9" s="30"/>
      <c r="L9" s="29"/>
      <c r="M9" s="30"/>
      <c r="N9" s="29"/>
      <c r="O9" s="30"/>
      <c r="P9" s="29"/>
      <c r="Q9" s="30"/>
      <c r="R9" s="29"/>
      <c r="S9" s="30"/>
      <c r="T9" s="29"/>
      <c r="U9" s="30"/>
      <c r="V9" s="29"/>
      <c r="W9" s="30"/>
      <c r="X9" s="29"/>
      <c r="Y9" s="30"/>
      <c r="Z9" s="29"/>
      <c r="AA9" s="30"/>
      <c r="AB9" s="29"/>
      <c r="AC9" s="30"/>
      <c r="AD9" s="29"/>
      <c r="AE9" s="30"/>
      <c r="AF9" s="29"/>
      <c r="AG9" s="30"/>
      <c r="AH9" s="29"/>
      <c r="AI9" s="30"/>
      <c r="AJ9" s="29"/>
      <c r="AK9" s="30"/>
      <c r="AL9" s="31"/>
    </row>
    <row r="10" spans="1:38" s="32" customFormat="1" ht="22.5">
      <c r="A10" s="18" t="s">
        <v>2</v>
      </c>
      <c r="B10" s="19" t="s">
        <v>16</v>
      </c>
      <c r="C10" s="23" t="s">
        <v>4</v>
      </c>
      <c r="D10" s="19" t="s">
        <v>17</v>
      </c>
      <c r="E10" s="23" t="s">
        <v>4</v>
      </c>
      <c r="F10" s="33" t="s">
        <v>18</v>
      </c>
      <c r="G10" s="23" t="s">
        <v>4</v>
      </c>
      <c r="H10" s="19" t="s">
        <v>19</v>
      </c>
      <c r="I10" s="23" t="s">
        <v>4</v>
      </c>
      <c r="J10" s="19" t="s">
        <v>20</v>
      </c>
      <c r="K10" s="23" t="s">
        <v>4</v>
      </c>
      <c r="L10" s="19" t="s">
        <v>21</v>
      </c>
      <c r="M10" s="23" t="s">
        <v>4</v>
      </c>
      <c r="N10" s="19" t="s">
        <v>22</v>
      </c>
      <c r="O10" s="23" t="s">
        <v>4</v>
      </c>
      <c r="P10" s="19" t="s">
        <v>23</v>
      </c>
      <c r="Q10" s="20" t="s">
        <v>4</v>
      </c>
      <c r="R10" s="19" t="s">
        <v>24</v>
      </c>
      <c r="S10" s="34" t="s">
        <v>4</v>
      </c>
      <c r="T10" s="29"/>
      <c r="U10" s="30"/>
      <c r="V10" s="29"/>
      <c r="W10" s="30"/>
      <c r="X10" s="29"/>
      <c r="Y10" s="30"/>
      <c r="Z10" s="29"/>
      <c r="AA10" s="30"/>
      <c r="AB10" s="29"/>
      <c r="AC10" s="30"/>
      <c r="AD10" s="29"/>
      <c r="AE10" s="30"/>
      <c r="AF10" s="29"/>
      <c r="AG10" s="30"/>
      <c r="AH10" s="29"/>
      <c r="AI10" s="30"/>
      <c r="AJ10" s="29"/>
      <c r="AK10" s="30"/>
      <c r="AL10" s="31"/>
    </row>
    <row r="11" spans="1:38" s="32" customFormat="1" ht="11.25">
      <c r="A11" s="24" t="s">
        <v>13</v>
      </c>
      <c r="B11" s="29">
        <v>14947</v>
      </c>
      <c r="C11" s="26"/>
      <c r="D11" s="29">
        <v>191273</v>
      </c>
      <c r="E11" s="26"/>
      <c r="F11" s="29">
        <v>18787536</v>
      </c>
      <c r="G11" s="26"/>
      <c r="H11" s="29">
        <v>106165</v>
      </c>
      <c r="I11" s="26"/>
      <c r="J11" s="29">
        <v>2888065</v>
      </c>
      <c r="K11" s="26"/>
      <c r="L11" s="29">
        <v>28013</v>
      </c>
      <c r="M11" s="26"/>
      <c r="N11" s="29">
        <v>6259363</v>
      </c>
      <c r="O11" s="26"/>
      <c r="P11" s="29">
        <f>27187+4608</f>
        <v>31795</v>
      </c>
      <c r="Q11" s="26"/>
      <c r="R11" s="35">
        <f>B5+P5+R5+B11+D11+F11+H11+J11+L11+N11+P11</f>
        <v>123147339</v>
      </c>
      <c r="S11" s="26"/>
      <c r="T11" s="29"/>
      <c r="U11" s="30"/>
      <c r="V11" s="29"/>
      <c r="W11" s="30"/>
      <c r="X11" s="29"/>
      <c r="Y11" s="30"/>
      <c r="Z11" s="29"/>
      <c r="AA11" s="30"/>
      <c r="AB11" s="29"/>
      <c r="AC11" s="30"/>
      <c r="AD11" s="29"/>
      <c r="AE11" s="30"/>
      <c r="AF11" s="29"/>
      <c r="AG11" s="30"/>
      <c r="AH11" s="29"/>
      <c r="AI11" s="30"/>
      <c r="AJ11" s="29"/>
      <c r="AK11" s="30"/>
      <c r="AL11" s="31"/>
    </row>
    <row r="12" spans="1:38" s="32" customFormat="1" ht="11.25">
      <c r="A12" s="24" t="s">
        <v>14</v>
      </c>
      <c r="B12" s="29">
        <v>54735</v>
      </c>
      <c r="C12" s="26">
        <f>B12/B11*100-100</f>
        <v>266.1938850605473</v>
      </c>
      <c r="D12" s="29">
        <v>65530</v>
      </c>
      <c r="E12" s="26">
        <f>D12/D11*100-100</f>
        <v>-65.74006786111997</v>
      </c>
      <c r="F12" s="29">
        <v>16813784</v>
      </c>
      <c r="G12" s="26">
        <f>F12/F11*100-100</f>
        <v>-10.50564587075175</v>
      </c>
      <c r="H12" s="29">
        <v>39827</v>
      </c>
      <c r="I12" s="26">
        <f>H12/H11*100-100</f>
        <v>-62.485753308529176</v>
      </c>
      <c r="J12" s="29">
        <v>1382596</v>
      </c>
      <c r="K12" s="26">
        <f>J12/J11*100-100</f>
        <v>-52.12725475361531</v>
      </c>
      <c r="L12" s="29">
        <v>80192</v>
      </c>
      <c r="M12" s="26">
        <f>L12/L11*100-100</f>
        <v>186.26709027951307</v>
      </c>
      <c r="N12" s="29">
        <v>7177112</v>
      </c>
      <c r="O12" s="26">
        <f>N12/N11*100-100</f>
        <v>14.662019122393133</v>
      </c>
      <c r="P12" s="29">
        <v>0</v>
      </c>
      <c r="Q12" s="26">
        <f>P12/P11*100-100</f>
        <v>-100</v>
      </c>
      <c r="R12" s="35">
        <f>B6+P6+R6+B12+D12+F12+H12+J12+L12+N12+P12</f>
        <v>125922766</v>
      </c>
      <c r="S12" s="26">
        <f>R12/R11*100-100</f>
        <v>2.2537450037795708</v>
      </c>
      <c r="T12" s="29"/>
      <c r="U12" s="30"/>
      <c r="V12" s="29"/>
      <c r="W12" s="30"/>
      <c r="X12" s="29"/>
      <c r="Y12" s="30"/>
      <c r="Z12" s="29"/>
      <c r="AA12" s="30"/>
      <c r="AB12" s="29"/>
      <c r="AC12" s="30"/>
      <c r="AD12" s="29"/>
      <c r="AE12" s="30"/>
      <c r="AF12" s="29"/>
      <c r="AG12" s="30"/>
      <c r="AH12" s="29"/>
      <c r="AI12" s="30"/>
      <c r="AJ12" s="29"/>
      <c r="AK12" s="30"/>
      <c r="AL12" s="31"/>
    </row>
    <row r="13" spans="1:38" s="32" customFormat="1" ht="11.25">
      <c r="A13" s="24" t="s">
        <v>15</v>
      </c>
      <c r="B13" s="29">
        <v>40203</v>
      </c>
      <c r="C13" s="26"/>
      <c r="D13" s="29">
        <v>43383.33</v>
      </c>
      <c r="E13" s="26"/>
      <c r="F13" s="29">
        <v>14552295.06</v>
      </c>
      <c r="G13" s="26"/>
      <c r="H13" s="29">
        <v>88378.35</v>
      </c>
      <c r="I13" s="26"/>
      <c r="J13" s="29">
        <v>1016092.16</v>
      </c>
      <c r="K13" s="26"/>
      <c r="L13" s="29">
        <v>247214.29</v>
      </c>
      <c r="M13" s="26"/>
      <c r="N13" s="29">
        <v>7024558.02</v>
      </c>
      <c r="O13" s="26"/>
      <c r="P13" s="29">
        <v>153908</v>
      </c>
      <c r="Q13" s="26"/>
      <c r="R13" s="35">
        <f>B7+P7+R7+B13+D13+F13+H13+J13+L13+N13+P13</f>
        <v>147196237.54999998</v>
      </c>
      <c r="S13" s="26"/>
      <c r="T13" s="29"/>
      <c r="U13" s="30"/>
      <c r="V13" s="29"/>
      <c r="W13" s="30"/>
      <c r="X13" s="29"/>
      <c r="Y13" s="30"/>
      <c r="Z13" s="29"/>
      <c r="AA13" s="30"/>
      <c r="AB13" s="29"/>
      <c r="AC13" s="30"/>
      <c r="AD13" s="29"/>
      <c r="AE13" s="30"/>
      <c r="AF13" s="29"/>
      <c r="AG13" s="30"/>
      <c r="AH13" s="29"/>
      <c r="AI13" s="30"/>
      <c r="AJ13" s="29"/>
      <c r="AK13" s="30"/>
      <c r="AL13" s="31"/>
    </row>
    <row r="14" spans="1:38" s="32" customFormat="1" ht="11.25">
      <c r="A14" s="24"/>
      <c r="B14" s="29"/>
      <c r="C14" s="26"/>
      <c r="D14" s="29"/>
      <c r="E14" s="26"/>
      <c r="F14" s="29"/>
      <c r="G14" s="26"/>
      <c r="H14" s="29"/>
      <c r="I14" s="26"/>
      <c r="J14" s="29"/>
      <c r="K14" s="26"/>
      <c r="L14" s="29"/>
      <c r="M14" s="26"/>
      <c r="N14" s="29"/>
      <c r="O14" s="26"/>
      <c r="P14" s="29"/>
      <c r="Q14" s="26"/>
      <c r="R14" s="35"/>
      <c r="S14" s="26"/>
      <c r="T14" s="29"/>
      <c r="U14" s="30"/>
      <c r="V14" s="29"/>
      <c r="W14" s="30"/>
      <c r="X14" s="29"/>
      <c r="Y14" s="30"/>
      <c r="Z14" s="29"/>
      <c r="AA14" s="30"/>
      <c r="AB14" s="29"/>
      <c r="AC14" s="30"/>
      <c r="AD14" s="29"/>
      <c r="AE14" s="30"/>
      <c r="AF14" s="29"/>
      <c r="AG14" s="30"/>
      <c r="AH14" s="29"/>
      <c r="AI14" s="30"/>
      <c r="AJ14" s="29"/>
      <c r="AK14" s="30"/>
      <c r="AL14" s="31"/>
    </row>
    <row r="15" spans="1:38" s="32" customFormat="1" ht="11.25">
      <c r="A15" s="27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6"/>
      <c r="N15" s="25"/>
      <c r="O15" s="26"/>
      <c r="P15" s="25"/>
      <c r="Q15" s="26"/>
      <c r="R15" s="35"/>
      <c r="S15" s="26"/>
      <c r="T15" s="29"/>
      <c r="U15" s="30"/>
      <c r="V15" s="29"/>
      <c r="W15" s="30"/>
      <c r="X15" s="29"/>
      <c r="Y15" s="30"/>
      <c r="Z15" s="29"/>
      <c r="AA15" s="30"/>
      <c r="AB15" s="29"/>
      <c r="AC15" s="30"/>
      <c r="AD15" s="29"/>
      <c r="AE15" s="30"/>
      <c r="AF15" s="29"/>
      <c r="AG15" s="30"/>
      <c r="AH15" s="29"/>
      <c r="AI15" s="30"/>
      <c r="AJ15" s="29"/>
      <c r="AK15" s="30"/>
      <c r="AL15" s="31"/>
    </row>
    <row r="16" spans="1:19" ht="11.25">
      <c r="A16" s="32"/>
      <c r="B16" s="29"/>
      <c r="C16" s="30"/>
      <c r="D16" s="29"/>
      <c r="E16" s="30"/>
      <c r="F16" s="29"/>
      <c r="G16" s="30"/>
      <c r="H16" s="29"/>
      <c r="I16" s="30"/>
      <c r="J16" s="29"/>
      <c r="K16" s="30"/>
      <c r="L16" s="29"/>
      <c r="M16" s="30"/>
      <c r="N16" s="29"/>
      <c r="O16" s="30"/>
      <c r="P16" s="29"/>
      <c r="Q16" s="30"/>
      <c r="R16" s="29"/>
      <c r="S16" s="30"/>
    </row>
    <row r="17" spans="1:37" ht="11.25">
      <c r="A17" s="36"/>
      <c r="B17" s="36"/>
      <c r="E17" s="8"/>
      <c r="G17" s="8"/>
      <c r="I17" s="8"/>
      <c r="K17" s="8"/>
      <c r="M17" s="8"/>
      <c r="O17" s="8"/>
      <c r="Q17" s="8"/>
      <c r="R17" s="37"/>
      <c r="S17" s="8"/>
      <c r="U17" s="8"/>
      <c r="W17" s="8"/>
      <c r="Y17" s="8"/>
      <c r="AA17" s="8"/>
      <c r="AC17" s="8"/>
      <c r="AE17" s="8"/>
      <c r="AG17" s="8"/>
      <c r="AI17" s="8"/>
      <c r="AK17" s="8"/>
    </row>
    <row r="18" spans="1:3" ht="11.25">
      <c r="A18" s="36"/>
      <c r="B18" s="36"/>
      <c r="C18" s="36"/>
    </row>
    <row r="19" ht="11.25">
      <c r="A19" s="38" t="s">
        <v>25</v>
      </c>
    </row>
    <row r="20" ht="11.25">
      <c r="A20" s="38" t="s">
        <v>26</v>
      </c>
    </row>
    <row r="21" ht="11.25">
      <c r="A21" s="38" t="s">
        <v>27</v>
      </c>
    </row>
  </sheetData>
  <sheetProtection/>
  <printOptions/>
  <pageMargins left="0.1968503937007874" right="0.1968503937007874" top="0.5905511811023623" bottom="0.5905511811023623" header="0.5118110236220472" footer="0.1968503937007874"/>
  <pageSetup fitToHeight="1" fitToWidth="1" horizontalDpi="600" verticalDpi="600" orientation="landscape" paperSize="9" scale="75" r:id="rId2"/>
  <headerFooter alignWithMargins="0">
    <oddFooter>&amp;CImpbio&amp;RPagina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CCIAA</dc:creator>
  <cp:keywords/>
  <dc:description/>
  <cp:lastModifiedBy>taddia_m</cp:lastModifiedBy>
  <cp:lastPrinted>2013-08-02T07:39:15Z</cp:lastPrinted>
  <dcterms:created xsi:type="dcterms:W3CDTF">2001-05-31T13:54:15Z</dcterms:created>
  <dcterms:modified xsi:type="dcterms:W3CDTF">2016-08-09T14:19:17Z</dcterms:modified>
  <cp:category/>
  <cp:version/>
  <cp:contentType/>
  <cp:contentStatus/>
</cp:coreProperties>
</file>