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480" windowHeight="12060" activeTab="0"/>
  </bookViews>
  <sheets>
    <sheet name="dal 2009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<sst xmlns="http://schemas.openxmlformats.org/spreadsheetml/2006/main" count="90" uniqueCount="44">
  <si>
    <r>
      <t xml:space="preserve">Valori in euro correnti - variazioni % rispetto allo stesso periodo dell'anno precedente </t>
    </r>
    <r>
      <rPr>
        <sz val="11"/>
        <rFont val="Arial"/>
        <family val="2"/>
      </rPr>
      <t>- dati provvisori</t>
    </r>
  </si>
  <si>
    <t>PERIODI</t>
  </si>
  <si>
    <t>UNIONE EUROPEA a 15</t>
  </si>
  <si>
    <t>VAR %</t>
  </si>
  <si>
    <t>Germania</t>
  </si>
  <si>
    <t>Francia</t>
  </si>
  <si>
    <t>Regno Unito</t>
  </si>
  <si>
    <t>Spagna</t>
  </si>
  <si>
    <t>Belgio e Lux.</t>
  </si>
  <si>
    <t>UNIONE EUROPEA a 27</t>
  </si>
  <si>
    <t>ALTRI PAESI EUROPEI</t>
  </si>
  <si>
    <t>Anno 2009</t>
  </si>
  <si>
    <t>2009 - 1° sem.</t>
  </si>
  <si>
    <t xml:space="preserve"> - 2° sem.</t>
  </si>
  <si>
    <t>AFRICA NORD</t>
  </si>
  <si>
    <t>AFRICA CENTRO SUD</t>
  </si>
  <si>
    <t>STATI UNITI</t>
  </si>
  <si>
    <t>AMERICA CENTRO SUD</t>
  </si>
  <si>
    <t xml:space="preserve"> MEDIO ORIENTE</t>
  </si>
  <si>
    <t>ASIA</t>
  </si>
  <si>
    <t>TOTALE</t>
  </si>
  <si>
    <t>Fonte: elaborazioni Ufficio Statistica Camera di Commercio di Modena su dati Istat</t>
  </si>
  <si>
    <t>A partire dall'anno 2006 sono conteggiati nel gruppo "12 Paesi nuovi entrati" anche Romania e Bulgaria, che entreranno a far parte dell'U.E. a 27 dall'anno 2007.</t>
  </si>
  <si>
    <t>ESPORTAZIONI SETTORE TESSILE ABBIGLIAMENTO DELLA PROVINCIA DI MODENA PER AREE DI DESTINAZIONE</t>
  </si>
  <si>
    <t>Anno 2008*</t>
  </si>
  <si>
    <t>* dati definitivi</t>
  </si>
  <si>
    <t>Anno 2010</t>
  </si>
  <si>
    <t>2010 - 1° sem.</t>
  </si>
  <si>
    <t>Anno 2011</t>
  </si>
  <si>
    <t>2011 - 1° sem.</t>
  </si>
  <si>
    <t>Anno 2012</t>
  </si>
  <si>
    <t>2012 - 1° sem.</t>
  </si>
  <si>
    <t>2013 - 1° sem.</t>
  </si>
  <si>
    <t xml:space="preserve">Dall'anno 2009 i dati delle importazioni ed esportazioni sono calcolati secondo la nuova classificazione delle attività economiche ATECO 2007. </t>
  </si>
  <si>
    <t>Anno 2013</t>
  </si>
  <si>
    <t>13  PAESI NUOVI ENTRATI UE</t>
  </si>
  <si>
    <t>A partire dall'anno 2013 è conteggiata nel gruppo "13 Paesi nuovi entrati" anche la Croazia.</t>
  </si>
  <si>
    <t>2014 - 1° sem.</t>
  </si>
  <si>
    <t>Anno 2014</t>
  </si>
  <si>
    <t>CANADA E GROENLANDIA</t>
  </si>
  <si>
    <t>Anno 2015</t>
  </si>
  <si>
    <t>2015 - 1° sem.</t>
  </si>
  <si>
    <t>** fino al 2014 comprende altri paesi non UE</t>
  </si>
  <si>
    <t>OCEANIA **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</si>
</sst>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zoomScalePageLayoutView="0" workbookViewId="0" topLeftCell="A28">
      <selection activeCell="P30" sqref="P30"/>
    </sheetView>
  </sheetViews>
  <sheetFormatPr defaultColWidth="9.140625" defaultRowHeight="12.75"/>
  <cols>
    <col min="1" max="1" width="12.140625" style="0" customWidth="1"/>
    <col min="2" max="2" width="12.57421875" style="0" customWidth="1"/>
    <col min="3" max="3" width="6.8515625" style="0" customWidth="1"/>
    <col min="4" max="4" width="11.7109375" style="0" customWidth="1"/>
    <col min="5" max="5" width="6.57421875" style="0" customWidth="1"/>
    <col min="6" max="6" width="11.140625" style="0" customWidth="1"/>
    <col min="7" max="7" width="6.421875" style="0" customWidth="1"/>
    <col min="8" max="8" width="11.57421875" style="0" customWidth="1"/>
    <col min="9" max="9" width="6.28125" style="0" customWidth="1"/>
    <col min="10" max="10" width="12.00390625" style="0" customWidth="1"/>
    <col min="11" max="11" width="6.8515625" style="0" customWidth="1"/>
    <col min="12" max="12" width="12.421875" style="0" customWidth="1"/>
    <col min="13" max="13" width="6.421875" style="0" customWidth="1"/>
    <col min="14" max="14" width="13.00390625" style="0" customWidth="1"/>
    <col min="15" max="15" width="6.28125" style="0" customWidth="1"/>
    <col min="16" max="16" width="12.8515625" style="0" customWidth="1"/>
    <col min="17" max="17" width="6.57421875" style="0" customWidth="1"/>
    <col min="18" max="18" width="11.7109375" style="0" customWidth="1"/>
    <col min="19" max="19" width="6.57421875" style="0" customWidth="1"/>
  </cols>
  <sheetData>
    <row r="1" spans="1:14" ht="12.75">
      <c r="A1" s="1" t="s">
        <v>23</v>
      </c>
      <c r="B1" s="2"/>
      <c r="C1" s="2"/>
      <c r="D1" s="2"/>
      <c r="E1" s="3"/>
      <c r="F1" s="2"/>
      <c r="G1" s="3"/>
      <c r="H1" s="2"/>
      <c r="I1" s="3"/>
      <c r="J1" s="2"/>
      <c r="K1" s="3"/>
      <c r="L1" s="2"/>
      <c r="M1" s="3"/>
      <c r="N1" s="4"/>
    </row>
    <row r="2" spans="1:14" ht="15">
      <c r="A2" s="5" t="s">
        <v>0</v>
      </c>
      <c r="B2" s="6"/>
      <c r="C2" s="6"/>
      <c r="D2" s="6"/>
      <c r="E2" s="7"/>
      <c r="F2" s="6"/>
      <c r="G2" s="7"/>
      <c r="H2" s="6"/>
      <c r="I2" s="7"/>
      <c r="J2" s="6"/>
      <c r="K2" s="7"/>
      <c r="L2" s="6"/>
      <c r="M2" s="7"/>
      <c r="N2" s="8"/>
    </row>
    <row r="4" spans="1:19" ht="22.5">
      <c r="A4" s="9" t="s">
        <v>1</v>
      </c>
      <c r="B4" s="10" t="s">
        <v>2</v>
      </c>
      <c r="C4" s="11" t="s">
        <v>3</v>
      </c>
      <c r="D4" s="10" t="s">
        <v>4</v>
      </c>
      <c r="E4" s="11" t="s">
        <v>3</v>
      </c>
      <c r="F4" s="10" t="s">
        <v>5</v>
      </c>
      <c r="G4" s="11" t="s">
        <v>3</v>
      </c>
      <c r="H4" s="10" t="s">
        <v>6</v>
      </c>
      <c r="I4" s="11" t="s">
        <v>3</v>
      </c>
      <c r="J4" s="10" t="s">
        <v>7</v>
      </c>
      <c r="K4" s="11" t="s">
        <v>3</v>
      </c>
      <c r="L4" s="10" t="s">
        <v>8</v>
      </c>
      <c r="M4" s="11" t="s">
        <v>3</v>
      </c>
      <c r="N4" s="12" t="s">
        <v>35</v>
      </c>
      <c r="O4" s="11" t="s">
        <v>3</v>
      </c>
      <c r="P4" s="10" t="s">
        <v>9</v>
      </c>
      <c r="Q4" s="11" t="s">
        <v>3</v>
      </c>
      <c r="R4" s="13" t="s">
        <v>10</v>
      </c>
      <c r="S4" s="11" t="s">
        <v>3</v>
      </c>
    </row>
    <row r="5" spans="1:19" ht="12.75">
      <c r="A5" s="14" t="s">
        <v>24</v>
      </c>
      <c r="B5" s="25">
        <v>389565297</v>
      </c>
      <c r="C5" s="25"/>
      <c r="D5" s="25">
        <v>71749719</v>
      </c>
      <c r="E5" s="25"/>
      <c r="F5" s="25">
        <v>97027146</v>
      </c>
      <c r="G5" s="25"/>
      <c r="H5" s="25">
        <v>43720147</v>
      </c>
      <c r="I5" s="25"/>
      <c r="J5" s="25">
        <v>65467198</v>
      </c>
      <c r="K5" s="25"/>
      <c r="L5" s="25">
        <v>32384423</v>
      </c>
      <c r="M5" s="25"/>
      <c r="N5" s="25">
        <v>85978632</v>
      </c>
      <c r="O5" s="25"/>
      <c r="P5" s="26">
        <f>B5+N5</f>
        <v>475543929</v>
      </c>
      <c r="Q5" s="25"/>
      <c r="R5" s="25">
        <v>358987502</v>
      </c>
      <c r="S5" s="25"/>
    </row>
    <row r="6" spans="1:19" ht="12.75">
      <c r="A6" s="14" t="s">
        <v>11</v>
      </c>
      <c r="B6" s="14">
        <f>B14+B15</f>
        <v>332102145</v>
      </c>
      <c r="C6" s="18">
        <f aca="true" t="shared" si="0" ref="C6:C12">B6/B5*100-100</f>
        <v>-14.750582878536022</v>
      </c>
      <c r="D6" s="14">
        <f>D14+D15</f>
        <v>59987901</v>
      </c>
      <c r="E6" s="18">
        <f aca="true" t="shared" si="1" ref="E6:E12">D6/D5*100-100</f>
        <v>-16.39284190088604</v>
      </c>
      <c r="F6" s="14">
        <f>F14+F15</f>
        <v>86346996</v>
      </c>
      <c r="G6" s="18">
        <f aca="true" t="shared" si="2" ref="G6:G12">F6/F5*100-100</f>
        <v>-11.007383438857403</v>
      </c>
      <c r="H6" s="14">
        <f>H14+H15</f>
        <v>29322221</v>
      </c>
      <c r="I6" s="18">
        <f aca="true" t="shared" si="3" ref="I6:I12">H6/H5*100-100</f>
        <v>-32.9320164454159</v>
      </c>
      <c r="J6" s="14">
        <f>J14+J15</f>
        <v>56166924</v>
      </c>
      <c r="K6" s="18">
        <f aca="true" t="shared" si="4" ref="K6:K12">J6/J5*100-100</f>
        <v>-14.206005884045936</v>
      </c>
      <c r="L6" s="14">
        <f>L14+L15</f>
        <v>31284734</v>
      </c>
      <c r="M6" s="18">
        <f aca="true" t="shared" si="5" ref="M6:M12">L6/L5*100-100</f>
        <v>-3.3957344245410894</v>
      </c>
      <c r="N6" s="14">
        <f>N14+N15</f>
        <v>70740569</v>
      </c>
      <c r="O6" s="18">
        <f aca="true" t="shared" si="6" ref="O6:O12">N6/N5*100-100</f>
        <v>-17.723081474476118</v>
      </c>
      <c r="P6" s="14">
        <f>P14+P15</f>
        <v>402842714</v>
      </c>
      <c r="Q6" s="18">
        <f aca="true" t="shared" si="7" ref="Q6:Q12">P6/P5*100-100</f>
        <v>-15.288012435124571</v>
      </c>
      <c r="R6" s="14">
        <f>R14+R15</f>
        <v>372553716</v>
      </c>
      <c r="S6" s="18">
        <f aca="true" t="shared" si="8" ref="S6:S12">R6/R5*100-100</f>
        <v>3.779021254060268</v>
      </c>
    </row>
    <row r="7" spans="1:19" ht="12.75">
      <c r="A7" s="14" t="s">
        <v>26</v>
      </c>
      <c r="B7" s="14">
        <f>B17+B16</f>
        <v>415563069</v>
      </c>
      <c r="C7" s="18">
        <f t="shared" si="0"/>
        <v>25.131100553415592</v>
      </c>
      <c r="D7" s="14">
        <f aca="true" t="shared" si="9" ref="D7:R7">D17+D16</f>
        <v>90352492</v>
      </c>
      <c r="E7" s="18">
        <f t="shared" si="1"/>
        <v>50.617858757885216</v>
      </c>
      <c r="F7" s="14">
        <f t="shared" si="9"/>
        <v>108096225</v>
      </c>
      <c r="G7" s="18">
        <f t="shared" si="2"/>
        <v>25.188170993232944</v>
      </c>
      <c r="H7" s="14">
        <f t="shared" si="9"/>
        <v>33693088</v>
      </c>
      <c r="I7" s="18">
        <f t="shared" si="3"/>
        <v>14.906329912730683</v>
      </c>
      <c r="J7" s="14">
        <f t="shared" si="9"/>
        <v>56552714</v>
      </c>
      <c r="K7" s="18">
        <f t="shared" si="4"/>
        <v>0.6868633219081062</v>
      </c>
      <c r="L7" s="14">
        <f t="shared" si="9"/>
        <v>40639305</v>
      </c>
      <c r="M7" s="18">
        <f t="shared" si="5"/>
        <v>29.90139216142927</v>
      </c>
      <c r="N7" s="14">
        <f t="shared" si="9"/>
        <v>83244467</v>
      </c>
      <c r="O7" s="18">
        <f t="shared" si="6"/>
        <v>17.675710242025346</v>
      </c>
      <c r="P7" s="14">
        <f t="shared" si="9"/>
        <v>498807536</v>
      </c>
      <c r="Q7" s="18">
        <f t="shared" si="7"/>
        <v>23.82190831928513</v>
      </c>
      <c r="R7" s="14">
        <f t="shared" si="9"/>
        <v>118159514</v>
      </c>
      <c r="S7" s="18">
        <f t="shared" si="8"/>
        <v>-68.28389869019585</v>
      </c>
    </row>
    <row r="8" spans="1:19" ht="12.75">
      <c r="A8" s="14" t="s">
        <v>28</v>
      </c>
      <c r="B8" s="14">
        <f>B18+B19</f>
        <v>436688041</v>
      </c>
      <c r="C8" s="18">
        <f t="shared" si="0"/>
        <v>5.08345750040651</v>
      </c>
      <c r="D8" s="14">
        <f>D18+D19</f>
        <v>94176055</v>
      </c>
      <c r="E8" s="18">
        <f t="shared" si="1"/>
        <v>4.231829045733448</v>
      </c>
      <c r="F8" s="14">
        <f>F18+F19</f>
        <v>120755882</v>
      </c>
      <c r="G8" s="18">
        <f t="shared" si="2"/>
        <v>11.711470035146917</v>
      </c>
      <c r="H8" s="14">
        <f>H18+H19</f>
        <v>39842402</v>
      </c>
      <c r="I8" s="18">
        <f t="shared" si="3"/>
        <v>18.25096589543827</v>
      </c>
      <c r="J8" s="14">
        <f>J18+J19</f>
        <v>55939270</v>
      </c>
      <c r="K8" s="18">
        <f t="shared" si="4"/>
        <v>-1.0847295498497118</v>
      </c>
      <c r="L8" s="14">
        <f>L18+L19</f>
        <v>37469462</v>
      </c>
      <c r="M8" s="18">
        <f t="shared" si="5"/>
        <v>-7.799943921285063</v>
      </c>
      <c r="N8" s="14">
        <f>N18+N19</f>
        <v>89029219</v>
      </c>
      <c r="O8" s="18">
        <f t="shared" si="6"/>
        <v>6.949112906206722</v>
      </c>
      <c r="P8" s="14">
        <f>P18+P19</f>
        <v>525717260</v>
      </c>
      <c r="Q8" s="18">
        <f t="shared" si="7"/>
        <v>5.394811035894207</v>
      </c>
      <c r="R8" s="14">
        <f>R18+R19</f>
        <v>129338421</v>
      </c>
      <c r="S8" s="18">
        <f t="shared" si="8"/>
        <v>9.460860680249581</v>
      </c>
    </row>
    <row r="9" spans="1:19" ht="12.75">
      <c r="A9" s="14" t="s">
        <v>30</v>
      </c>
      <c r="B9" s="14">
        <f>B21+B20</f>
        <v>447457575</v>
      </c>
      <c r="C9" s="18">
        <f t="shared" si="0"/>
        <v>2.4661847792621217</v>
      </c>
      <c r="D9" s="14">
        <f>D21+D20</f>
        <v>97105358</v>
      </c>
      <c r="E9" s="18">
        <f t="shared" si="1"/>
        <v>3.110454138262625</v>
      </c>
      <c r="F9" s="14">
        <f>F21+F20</f>
        <v>118972314</v>
      </c>
      <c r="G9" s="18">
        <f t="shared" si="2"/>
        <v>-1.4770030001519956</v>
      </c>
      <c r="H9" s="14">
        <f>H21+H20</f>
        <v>41333973</v>
      </c>
      <c r="I9" s="18">
        <f t="shared" si="3"/>
        <v>3.743677401779138</v>
      </c>
      <c r="J9" s="14">
        <f>J21+J20</f>
        <v>63698158</v>
      </c>
      <c r="K9" s="18">
        <f t="shared" si="4"/>
        <v>13.870198878176282</v>
      </c>
      <c r="L9" s="14">
        <f>L21+L20</f>
        <v>38088240</v>
      </c>
      <c r="M9" s="18">
        <f t="shared" si="5"/>
        <v>1.6514194946273903</v>
      </c>
      <c r="N9" s="14">
        <f>N21+N20</f>
        <v>88499315</v>
      </c>
      <c r="O9" s="18">
        <f t="shared" si="6"/>
        <v>-0.5952023458725364</v>
      </c>
      <c r="P9" s="14">
        <f>P19+P20</f>
        <v>526027563</v>
      </c>
      <c r="Q9" s="18">
        <f t="shared" si="7"/>
        <v>0.05902469323528692</v>
      </c>
      <c r="R9" s="14">
        <f>R21+R20</f>
        <v>131927820</v>
      </c>
      <c r="S9" s="18">
        <f t="shared" si="8"/>
        <v>2.0020338736004675</v>
      </c>
    </row>
    <row r="10" spans="1:19" ht="12.75">
      <c r="A10" s="14" t="s">
        <v>34</v>
      </c>
      <c r="B10" s="14">
        <f>B22+B23</f>
        <v>427249409</v>
      </c>
      <c r="C10" s="18">
        <f t="shared" si="0"/>
        <v>-4.516219442703601</v>
      </c>
      <c r="D10" s="14">
        <f>D22+D23</f>
        <v>92147204</v>
      </c>
      <c r="E10" s="18">
        <f t="shared" si="1"/>
        <v>-5.105953061827961</v>
      </c>
      <c r="F10" s="14">
        <f>F22+F23</f>
        <v>109820511</v>
      </c>
      <c r="G10" s="18">
        <f t="shared" si="2"/>
        <v>-7.692380430626912</v>
      </c>
      <c r="H10" s="14">
        <f>H22+H23</f>
        <v>46613787</v>
      </c>
      <c r="I10" s="18">
        <f t="shared" si="3"/>
        <v>12.773545867463554</v>
      </c>
      <c r="J10" s="14">
        <f>J22+J23</f>
        <v>56595642</v>
      </c>
      <c r="K10" s="18">
        <f t="shared" si="4"/>
        <v>-11.150269054875977</v>
      </c>
      <c r="L10" s="14">
        <f>L22+L23</f>
        <v>39028068</v>
      </c>
      <c r="M10" s="18">
        <f t="shared" si="5"/>
        <v>2.4675017800770007</v>
      </c>
      <c r="N10" s="14">
        <f>N22+N23</f>
        <v>88265277</v>
      </c>
      <c r="O10" s="18">
        <f t="shared" si="6"/>
        <v>-0.2644517644006612</v>
      </c>
      <c r="P10" s="14">
        <f>P22+P23</f>
        <v>515514686</v>
      </c>
      <c r="Q10" s="18">
        <f t="shared" si="7"/>
        <v>-1.9985410916575859</v>
      </c>
      <c r="R10" s="14">
        <f>R22+R23</f>
        <v>112473109</v>
      </c>
      <c r="S10" s="18">
        <f t="shared" si="8"/>
        <v>-14.746481068208368</v>
      </c>
    </row>
    <row r="11" spans="1:19" ht="12.75">
      <c r="A11" s="14" t="s">
        <v>38</v>
      </c>
      <c r="B11" s="14">
        <f>B24+B25</f>
        <v>433375681</v>
      </c>
      <c r="C11" s="18">
        <f t="shared" si="0"/>
        <v>1.433886594328797</v>
      </c>
      <c r="D11" s="14">
        <f aca="true" t="shared" si="10" ref="D11:R11">D24+D25</f>
        <v>75218775</v>
      </c>
      <c r="E11" s="18">
        <f t="shared" si="1"/>
        <v>-18.371071790740388</v>
      </c>
      <c r="F11" s="14">
        <f t="shared" si="10"/>
        <v>96883812</v>
      </c>
      <c r="G11" s="18">
        <f t="shared" si="2"/>
        <v>-11.77985686116503</v>
      </c>
      <c r="H11" s="14">
        <f t="shared" si="10"/>
        <v>34687418</v>
      </c>
      <c r="I11" s="18">
        <f t="shared" si="3"/>
        <v>-25.585496840237425</v>
      </c>
      <c r="J11" s="14">
        <f t="shared" si="10"/>
        <v>51073007</v>
      </c>
      <c r="K11" s="18">
        <f t="shared" si="4"/>
        <v>-9.758056989617685</v>
      </c>
      <c r="L11" s="14">
        <f t="shared" si="10"/>
        <v>34281388</v>
      </c>
      <c r="M11" s="18">
        <f t="shared" si="5"/>
        <v>-12.16222130185895</v>
      </c>
      <c r="N11" s="14">
        <f t="shared" si="10"/>
        <v>81119291</v>
      </c>
      <c r="O11" s="18">
        <f t="shared" si="6"/>
        <v>-8.096033052725815</v>
      </c>
      <c r="P11" s="14">
        <f t="shared" si="10"/>
        <v>514494972</v>
      </c>
      <c r="Q11" s="18">
        <f t="shared" si="7"/>
        <v>-0.1978050340160422</v>
      </c>
      <c r="R11" s="14">
        <f t="shared" si="10"/>
        <v>91531334</v>
      </c>
      <c r="S11" s="18">
        <f t="shared" si="8"/>
        <v>-18.619361717830714</v>
      </c>
    </row>
    <row r="12" spans="1:19" ht="12.75">
      <c r="A12" s="14" t="s">
        <v>40</v>
      </c>
      <c r="B12" s="14">
        <f>B26+B27</f>
        <v>440614819</v>
      </c>
      <c r="C12" s="18">
        <f t="shared" si="0"/>
        <v>1.6704070665192603</v>
      </c>
      <c r="D12" s="14">
        <f aca="true" t="shared" si="11" ref="D12:R12">D26+D27</f>
        <v>70321014</v>
      </c>
      <c r="E12" s="18">
        <f t="shared" si="1"/>
        <v>-6.511354379275659</v>
      </c>
      <c r="F12" s="14">
        <f t="shared" si="11"/>
        <v>84561789</v>
      </c>
      <c r="G12" s="18">
        <f t="shared" si="2"/>
        <v>-12.718350718900282</v>
      </c>
      <c r="H12" s="14">
        <f t="shared" si="11"/>
        <v>27070925</v>
      </c>
      <c r="I12" s="18">
        <f t="shared" si="3"/>
        <v>-21.957509204057786</v>
      </c>
      <c r="J12" s="14">
        <f t="shared" si="11"/>
        <v>57727291</v>
      </c>
      <c r="K12" s="18">
        <f t="shared" si="4"/>
        <v>13.02896459572078</v>
      </c>
      <c r="L12" s="14">
        <f t="shared" si="11"/>
        <v>31493606</v>
      </c>
      <c r="M12" s="18">
        <f t="shared" si="5"/>
        <v>-8.13205696338784</v>
      </c>
      <c r="N12" s="14">
        <f t="shared" si="11"/>
        <v>76183535</v>
      </c>
      <c r="O12" s="18">
        <f t="shared" si="6"/>
        <v>-6.084565014257819</v>
      </c>
      <c r="P12" s="14">
        <f t="shared" si="11"/>
        <v>516798354</v>
      </c>
      <c r="Q12" s="18">
        <f t="shared" si="7"/>
        <v>0.4476976696285391</v>
      </c>
      <c r="R12" s="14">
        <f t="shared" si="11"/>
        <v>76253083</v>
      </c>
      <c r="S12" s="18">
        <f t="shared" si="8"/>
        <v>-16.69182599261582</v>
      </c>
    </row>
    <row r="13" spans="1:19" ht="12.75">
      <c r="A13" s="14"/>
      <c r="B13" s="14"/>
      <c r="C13" s="15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</row>
    <row r="14" spans="1:19" ht="12.75">
      <c r="A14" s="16" t="s">
        <v>12</v>
      </c>
      <c r="B14" s="17">
        <v>150600701</v>
      </c>
      <c r="C14" s="18"/>
      <c r="D14" s="17">
        <v>24588088</v>
      </c>
      <c r="E14" s="18"/>
      <c r="F14" s="17">
        <v>42514009</v>
      </c>
      <c r="G14" s="18"/>
      <c r="H14" s="17">
        <v>9392026</v>
      </c>
      <c r="I14" s="18"/>
      <c r="J14" s="17">
        <v>26189329</v>
      </c>
      <c r="K14" s="18"/>
      <c r="L14" s="17">
        <v>15344135</v>
      </c>
      <c r="M14" s="18"/>
      <c r="N14" s="17">
        <v>37375914</v>
      </c>
      <c r="O14" s="18"/>
      <c r="P14" s="17">
        <f aca="true" t="shared" si="12" ref="P14:P21">B14+N14</f>
        <v>187976615</v>
      </c>
      <c r="Q14" s="18"/>
      <c r="R14" s="17">
        <v>216911343</v>
      </c>
      <c r="S14" s="18"/>
    </row>
    <row r="15" spans="1:19" ht="12.75">
      <c r="A15" s="16" t="s">
        <v>13</v>
      </c>
      <c r="B15" s="17">
        <v>181501444</v>
      </c>
      <c r="C15" s="18"/>
      <c r="D15" s="17">
        <v>35399813</v>
      </c>
      <c r="E15" s="18"/>
      <c r="F15" s="17">
        <v>43832987</v>
      </c>
      <c r="G15" s="18"/>
      <c r="H15" s="17">
        <v>19930195</v>
      </c>
      <c r="I15" s="18"/>
      <c r="J15" s="17">
        <v>29977595</v>
      </c>
      <c r="K15" s="18"/>
      <c r="L15" s="17">
        <v>15940599</v>
      </c>
      <c r="M15" s="18"/>
      <c r="N15" s="17">
        <v>33364655</v>
      </c>
      <c r="O15" s="18"/>
      <c r="P15" s="17">
        <f t="shared" si="12"/>
        <v>214866099</v>
      </c>
      <c r="Q15" s="18"/>
      <c r="R15" s="17">
        <v>155642373</v>
      </c>
      <c r="S15" s="18"/>
    </row>
    <row r="16" spans="1:19" ht="12.75">
      <c r="A16" s="16" t="s">
        <v>27</v>
      </c>
      <c r="B16" s="17">
        <v>185963117</v>
      </c>
      <c r="C16" s="18">
        <f aca="true" t="shared" si="13" ref="C16:C21">B16/B14*100-100</f>
        <v>23.480910623384148</v>
      </c>
      <c r="D16" s="17">
        <v>37557112</v>
      </c>
      <c r="E16" s="18">
        <f aca="true" t="shared" si="14" ref="E16:E21">D16/D14*100-100</f>
        <v>52.74515041592497</v>
      </c>
      <c r="F16" s="17">
        <v>52073578</v>
      </c>
      <c r="G16" s="18">
        <f aca="true" t="shared" si="15" ref="G16:G21">F16/F14*100-100</f>
        <v>22.485691716346963</v>
      </c>
      <c r="H16" s="17">
        <v>13714452</v>
      </c>
      <c r="I16" s="18">
        <f aca="true" t="shared" si="16" ref="I16:I21">H16/H14*100-100</f>
        <v>46.0222959348707</v>
      </c>
      <c r="J16" s="17">
        <v>23816632</v>
      </c>
      <c r="K16" s="18">
        <f aca="true" t="shared" si="17" ref="K16:K21">J16/J14*100-100</f>
        <v>-9.059785380526549</v>
      </c>
      <c r="L16" s="17">
        <v>20174418</v>
      </c>
      <c r="M16" s="18">
        <f aca="true" t="shared" si="18" ref="M16:M21">L16/L14*100-100</f>
        <v>31.479669593626483</v>
      </c>
      <c r="N16" s="17">
        <v>39312619</v>
      </c>
      <c r="O16" s="18">
        <f aca="true" t="shared" si="19" ref="O16:O21">N16/N14*100-100</f>
        <v>5.181692680478662</v>
      </c>
      <c r="P16" s="17">
        <f t="shared" si="12"/>
        <v>225275736</v>
      </c>
      <c r="Q16" s="18">
        <f aca="true" t="shared" si="20" ref="Q16:Q21">P16/P14*100-100</f>
        <v>19.842426144337153</v>
      </c>
      <c r="R16" s="17">
        <v>60715281</v>
      </c>
      <c r="S16" s="18">
        <f aca="true" t="shared" si="21" ref="S16:S21">R16/R14*100-100</f>
        <v>-72.00917196847561</v>
      </c>
    </row>
    <row r="17" spans="1:19" ht="12.75">
      <c r="A17" s="16" t="s">
        <v>13</v>
      </c>
      <c r="B17" s="17">
        <v>229599952</v>
      </c>
      <c r="C17" s="18">
        <f t="shared" si="13"/>
        <v>26.5003445372038</v>
      </c>
      <c r="D17" s="17">
        <v>52795380</v>
      </c>
      <c r="E17" s="18">
        <f t="shared" si="14"/>
        <v>49.14027935684294</v>
      </c>
      <c r="F17" s="17">
        <v>56022647</v>
      </c>
      <c r="G17" s="18">
        <f t="shared" si="15"/>
        <v>27.8093299915883</v>
      </c>
      <c r="H17" s="17">
        <v>19978636</v>
      </c>
      <c r="I17" s="18">
        <f t="shared" si="16"/>
        <v>0.24305331683909515</v>
      </c>
      <c r="J17" s="17">
        <v>32736082</v>
      </c>
      <c r="K17" s="18">
        <f t="shared" si="17"/>
        <v>9.201828899216238</v>
      </c>
      <c r="L17" s="17">
        <v>20464887</v>
      </c>
      <c r="M17" s="18">
        <f t="shared" si="18"/>
        <v>28.382170582171995</v>
      </c>
      <c r="N17" s="17">
        <v>43931848</v>
      </c>
      <c r="O17" s="18">
        <f t="shared" si="19"/>
        <v>31.67181857567536</v>
      </c>
      <c r="P17" s="17">
        <f t="shared" si="12"/>
        <v>273531800</v>
      </c>
      <c r="Q17" s="18">
        <f t="shared" si="20"/>
        <v>27.303376974326696</v>
      </c>
      <c r="R17" s="17">
        <v>57444233</v>
      </c>
      <c r="S17" s="18">
        <f t="shared" si="21"/>
        <v>-63.09216321187804</v>
      </c>
    </row>
    <row r="18" spans="1:19" ht="12.75">
      <c r="A18" s="16" t="s">
        <v>29</v>
      </c>
      <c r="B18" s="17">
        <v>206073841</v>
      </c>
      <c r="C18" s="18">
        <f t="shared" si="13"/>
        <v>10.814361645702036</v>
      </c>
      <c r="D18" s="17">
        <v>42928732</v>
      </c>
      <c r="E18" s="18">
        <f t="shared" si="14"/>
        <v>14.302537426200402</v>
      </c>
      <c r="F18" s="17">
        <v>57912691</v>
      </c>
      <c r="G18" s="18">
        <f t="shared" si="15"/>
        <v>11.213197218750736</v>
      </c>
      <c r="H18" s="17">
        <v>16341179</v>
      </c>
      <c r="I18" s="18">
        <f t="shared" si="16"/>
        <v>19.152985478384394</v>
      </c>
      <c r="J18" s="17">
        <v>27901313</v>
      </c>
      <c r="K18" s="18">
        <f t="shared" si="17"/>
        <v>17.1505400091835</v>
      </c>
      <c r="L18" s="17">
        <v>17752058</v>
      </c>
      <c r="M18" s="18">
        <f t="shared" si="18"/>
        <v>-12.007087391566884</v>
      </c>
      <c r="N18" s="17">
        <v>45474906</v>
      </c>
      <c r="O18" s="18">
        <f t="shared" si="19"/>
        <v>15.675086414364813</v>
      </c>
      <c r="P18" s="17">
        <f t="shared" si="12"/>
        <v>251548747</v>
      </c>
      <c r="Q18" s="18">
        <f t="shared" si="20"/>
        <v>11.662601337589223</v>
      </c>
      <c r="R18" s="17">
        <v>61590453</v>
      </c>
      <c r="S18" s="18">
        <f t="shared" si="21"/>
        <v>1.4414361353281038</v>
      </c>
    </row>
    <row r="19" spans="1:19" ht="12.75">
      <c r="A19" s="16" t="s">
        <v>13</v>
      </c>
      <c r="B19" s="17">
        <v>230614200</v>
      </c>
      <c r="C19" s="18">
        <f t="shared" si="13"/>
        <v>0.44174573695032393</v>
      </c>
      <c r="D19" s="17">
        <v>51247323</v>
      </c>
      <c r="E19" s="18">
        <f t="shared" si="14"/>
        <v>-2.93218270235009</v>
      </c>
      <c r="F19" s="17">
        <v>62843191</v>
      </c>
      <c r="G19" s="18">
        <f t="shared" si="15"/>
        <v>12.174619310651266</v>
      </c>
      <c r="H19" s="17">
        <v>23501223</v>
      </c>
      <c r="I19" s="18">
        <f t="shared" si="16"/>
        <v>17.63176925591918</v>
      </c>
      <c r="J19" s="17">
        <v>28037957</v>
      </c>
      <c r="K19" s="18">
        <f t="shared" si="17"/>
        <v>-14.35151891420604</v>
      </c>
      <c r="L19" s="17">
        <v>19717404</v>
      </c>
      <c r="M19" s="18">
        <f t="shared" si="18"/>
        <v>-3.652514670616071</v>
      </c>
      <c r="N19" s="17">
        <v>43554313</v>
      </c>
      <c r="O19" s="18">
        <f t="shared" si="19"/>
        <v>-0.8593651694324365</v>
      </c>
      <c r="P19" s="17">
        <f t="shared" si="12"/>
        <v>274168513</v>
      </c>
      <c r="Q19" s="18">
        <f t="shared" si="20"/>
        <v>0.23277476329992908</v>
      </c>
      <c r="R19" s="17">
        <v>67747968</v>
      </c>
      <c r="S19" s="18">
        <f t="shared" si="21"/>
        <v>17.93693546225954</v>
      </c>
    </row>
    <row r="20" spans="1:19" ht="12.75">
      <c r="A20" s="16" t="s">
        <v>31</v>
      </c>
      <c r="B20" s="17">
        <v>206561917</v>
      </c>
      <c r="C20" s="18">
        <f t="shared" si="13"/>
        <v>0.23684519958067085</v>
      </c>
      <c r="D20" s="17">
        <v>43540602</v>
      </c>
      <c r="E20" s="18">
        <f t="shared" si="14"/>
        <v>1.425315800149889</v>
      </c>
      <c r="F20" s="17">
        <v>58473779</v>
      </c>
      <c r="G20" s="18">
        <f t="shared" si="15"/>
        <v>0.9688515424019783</v>
      </c>
      <c r="H20" s="17">
        <v>17685534</v>
      </c>
      <c r="I20" s="18">
        <f t="shared" si="16"/>
        <v>8.226793183037756</v>
      </c>
      <c r="J20" s="17">
        <v>29022728</v>
      </c>
      <c r="K20" s="18">
        <f t="shared" si="17"/>
        <v>4.019219453937524</v>
      </c>
      <c r="L20" s="17">
        <v>17953710</v>
      </c>
      <c r="M20" s="18">
        <f t="shared" si="18"/>
        <v>1.1359359010656647</v>
      </c>
      <c r="N20" s="17">
        <v>45297133</v>
      </c>
      <c r="O20" s="18">
        <f t="shared" si="19"/>
        <v>-0.390925491962534</v>
      </c>
      <c r="P20" s="17">
        <f t="shared" si="12"/>
        <v>251859050</v>
      </c>
      <c r="Q20" s="18">
        <f t="shared" si="20"/>
        <v>0.12335700483532719</v>
      </c>
      <c r="R20" s="17">
        <v>63864409</v>
      </c>
      <c r="S20" s="18">
        <f t="shared" si="21"/>
        <v>3.6920592222304407</v>
      </c>
    </row>
    <row r="21" spans="1:19" ht="12.75">
      <c r="A21" s="16" t="s">
        <v>13</v>
      </c>
      <c r="B21" s="17">
        <v>240895658</v>
      </c>
      <c r="C21" s="18">
        <f t="shared" si="13"/>
        <v>4.45829354827238</v>
      </c>
      <c r="D21" s="17">
        <v>53564756</v>
      </c>
      <c r="E21" s="18">
        <f t="shared" si="14"/>
        <v>4.522056693575976</v>
      </c>
      <c r="F21" s="17">
        <v>60498535</v>
      </c>
      <c r="G21" s="18">
        <f t="shared" si="15"/>
        <v>-3.7309626750175653</v>
      </c>
      <c r="H21" s="17">
        <v>23648439</v>
      </c>
      <c r="I21" s="18">
        <f t="shared" si="16"/>
        <v>0.6264184634135859</v>
      </c>
      <c r="J21" s="17">
        <v>34675430</v>
      </c>
      <c r="K21" s="18">
        <f t="shared" si="17"/>
        <v>23.67316919702816</v>
      </c>
      <c r="L21" s="17">
        <v>20134530</v>
      </c>
      <c r="M21" s="18">
        <f t="shared" si="18"/>
        <v>2.115521901361859</v>
      </c>
      <c r="N21" s="17">
        <v>43202182</v>
      </c>
      <c r="O21" s="18">
        <f t="shared" si="19"/>
        <v>-0.8084870951816043</v>
      </c>
      <c r="P21" s="17">
        <f t="shared" si="12"/>
        <v>284097840</v>
      </c>
      <c r="Q21" s="18">
        <f t="shared" si="20"/>
        <v>3.621614638147747</v>
      </c>
      <c r="R21" s="17">
        <v>68063411</v>
      </c>
      <c r="S21" s="18">
        <f t="shared" si="21"/>
        <v>0.4656124889236537</v>
      </c>
    </row>
    <row r="22" spans="1:19" ht="12.75">
      <c r="A22" s="16" t="s">
        <v>32</v>
      </c>
      <c r="B22" s="17">
        <v>205733725</v>
      </c>
      <c r="C22" s="18">
        <f aca="true" t="shared" si="22" ref="C22:C27">B22/B20*100-100</f>
        <v>-0.400941282898728</v>
      </c>
      <c r="D22" s="17">
        <v>43506938</v>
      </c>
      <c r="E22" s="18">
        <f aca="true" t="shared" si="23" ref="E22:E27">D22/D20*100-100</f>
        <v>-0.07731634027476275</v>
      </c>
      <c r="F22" s="17">
        <v>54719779</v>
      </c>
      <c r="G22" s="18">
        <f aca="true" t="shared" si="24" ref="G22:G27">F22/F20*100-100</f>
        <v>-6.419971591027149</v>
      </c>
      <c r="H22" s="17">
        <v>21050177</v>
      </c>
      <c r="I22" s="18">
        <f aca="true" t="shared" si="25" ref="I22:I27">H22/H20*100-100</f>
        <v>19.024831254741883</v>
      </c>
      <c r="J22" s="17">
        <v>26001312</v>
      </c>
      <c r="K22" s="18">
        <f aca="true" t="shared" si="26" ref="K22:K27">J22/J20*100-100</f>
        <v>-10.410516888694957</v>
      </c>
      <c r="L22" s="17">
        <v>19485404</v>
      </c>
      <c r="M22" s="18">
        <f aca="true" t="shared" si="27" ref="M22:M27">L22/L20*100-100</f>
        <v>8.53135090184702</v>
      </c>
      <c r="N22" s="17">
        <v>45441244</v>
      </c>
      <c r="O22" s="18">
        <f aca="true" t="shared" si="28" ref="O22:O27">N22/N20*100-100</f>
        <v>0.3181459630127108</v>
      </c>
      <c r="P22" s="17">
        <f aca="true" t="shared" si="29" ref="P22:P27">B22+N22</f>
        <v>251174969</v>
      </c>
      <c r="Q22" s="18">
        <f aca="true" t="shared" si="30" ref="Q22:Q27">P22/P20*100-100</f>
        <v>-0.2716126341300793</v>
      </c>
      <c r="R22" s="17">
        <v>65159580</v>
      </c>
      <c r="S22" s="18">
        <f aca="true" t="shared" si="31" ref="S22:S27">R22/R20*100-100</f>
        <v>2.0280012299182175</v>
      </c>
    </row>
    <row r="23" spans="1:19" ht="12.75">
      <c r="A23" s="16" t="s">
        <v>13</v>
      </c>
      <c r="B23" s="17">
        <v>221515684</v>
      </c>
      <c r="C23" s="18">
        <f t="shared" si="22"/>
        <v>-8.044966090671508</v>
      </c>
      <c r="D23" s="17">
        <v>48640266</v>
      </c>
      <c r="E23" s="18">
        <f t="shared" si="23"/>
        <v>-9.193526429953309</v>
      </c>
      <c r="F23" s="17">
        <v>55100732</v>
      </c>
      <c r="G23" s="18">
        <f t="shared" si="24"/>
        <v>-8.922204479827485</v>
      </c>
      <c r="H23" s="17">
        <v>25563610</v>
      </c>
      <c r="I23" s="18">
        <f t="shared" si="25"/>
        <v>8.098509165869245</v>
      </c>
      <c r="J23" s="17">
        <v>30594330</v>
      </c>
      <c r="K23" s="18">
        <f t="shared" si="26"/>
        <v>-11.769428670387072</v>
      </c>
      <c r="L23" s="17">
        <v>19542664</v>
      </c>
      <c r="M23" s="18">
        <f t="shared" si="27"/>
        <v>-2.939557069372867</v>
      </c>
      <c r="N23" s="17">
        <v>42824033</v>
      </c>
      <c r="O23" s="18">
        <f t="shared" si="28"/>
        <v>-0.875300696617586</v>
      </c>
      <c r="P23" s="17">
        <f t="shared" si="29"/>
        <v>264339717</v>
      </c>
      <c r="Q23" s="18">
        <f t="shared" si="30"/>
        <v>-6.9546896238281875</v>
      </c>
      <c r="R23" s="17">
        <v>47313529</v>
      </c>
      <c r="S23" s="18">
        <f t="shared" si="31"/>
        <v>-30.486103612997013</v>
      </c>
    </row>
    <row r="24" spans="1:19" ht="12.75">
      <c r="A24" s="16" t="s">
        <v>37</v>
      </c>
      <c r="B24" s="17">
        <v>198742633</v>
      </c>
      <c r="C24" s="18">
        <f t="shared" si="22"/>
        <v>-3.398126388855303</v>
      </c>
      <c r="D24" s="17">
        <v>34095327</v>
      </c>
      <c r="E24" s="18">
        <f t="shared" si="23"/>
        <v>-21.63243710692764</v>
      </c>
      <c r="F24" s="17">
        <v>51620483</v>
      </c>
      <c r="G24" s="18">
        <f t="shared" si="24"/>
        <v>-5.6639410038552995</v>
      </c>
      <c r="H24" s="17">
        <v>17908367</v>
      </c>
      <c r="I24" s="18">
        <f t="shared" si="25"/>
        <v>-14.925337682433735</v>
      </c>
      <c r="J24" s="17">
        <v>24947863</v>
      </c>
      <c r="K24" s="18">
        <f t="shared" si="26"/>
        <v>-4.051522477019617</v>
      </c>
      <c r="L24" s="17">
        <v>17520299</v>
      </c>
      <c r="M24" s="18">
        <f t="shared" si="27"/>
        <v>-10.085010297964573</v>
      </c>
      <c r="N24" s="17">
        <v>45292044</v>
      </c>
      <c r="O24" s="18">
        <f t="shared" si="28"/>
        <v>-0.3283360816442382</v>
      </c>
      <c r="P24" s="17">
        <f t="shared" si="29"/>
        <v>244034677</v>
      </c>
      <c r="Q24" s="18">
        <f t="shared" si="30"/>
        <v>-2.842756198369429</v>
      </c>
      <c r="R24" s="17">
        <v>47047077</v>
      </c>
      <c r="S24" s="18">
        <f t="shared" si="31"/>
        <v>-27.7971451013036</v>
      </c>
    </row>
    <row r="25" spans="1:19" ht="12.75">
      <c r="A25" s="16" t="s">
        <v>13</v>
      </c>
      <c r="B25" s="17">
        <v>234633048</v>
      </c>
      <c r="C25" s="18">
        <f t="shared" si="22"/>
        <v>5.92164119629561</v>
      </c>
      <c r="D25" s="17">
        <v>41123448</v>
      </c>
      <c r="E25" s="18">
        <f t="shared" si="23"/>
        <v>-15.453899861485127</v>
      </c>
      <c r="F25" s="17">
        <v>45263329</v>
      </c>
      <c r="G25" s="18">
        <f t="shared" si="24"/>
        <v>-17.853488770348818</v>
      </c>
      <c r="H25" s="17">
        <v>16779051</v>
      </c>
      <c r="I25" s="18">
        <f t="shared" si="25"/>
        <v>-34.3635308158746</v>
      </c>
      <c r="J25" s="17">
        <v>26125144</v>
      </c>
      <c r="K25" s="18">
        <f t="shared" si="26"/>
        <v>-14.6078897625802</v>
      </c>
      <c r="L25" s="17">
        <v>16761089</v>
      </c>
      <c r="M25" s="18">
        <f t="shared" si="27"/>
        <v>-14.233346078098663</v>
      </c>
      <c r="N25" s="17">
        <v>35827247</v>
      </c>
      <c r="O25" s="18">
        <f t="shared" si="28"/>
        <v>-16.338456492409293</v>
      </c>
      <c r="P25" s="17">
        <f t="shared" si="29"/>
        <v>270460295</v>
      </c>
      <c r="Q25" s="18">
        <f t="shared" si="30"/>
        <v>2.3154212577143767</v>
      </c>
      <c r="R25" s="17">
        <v>44484257</v>
      </c>
      <c r="S25" s="18">
        <f t="shared" si="31"/>
        <v>-5.979837183567511</v>
      </c>
    </row>
    <row r="26" spans="1:19" ht="12.75">
      <c r="A26" s="16" t="s">
        <v>41</v>
      </c>
      <c r="B26" s="17">
        <v>206696798</v>
      </c>
      <c r="C26" s="18">
        <f t="shared" si="22"/>
        <v>4.002243947326605</v>
      </c>
      <c r="D26" s="17">
        <v>32734469</v>
      </c>
      <c r="E26" s="18">
        <f t="shared" si="23"/>
        <v>-3.9913328885216544</v>
      </c>
      <c r="F26" s="17">
        <v>42448090</v>
      </c>
      <c r="G26" s="18">
        <f t="shared" si="24"/>
        <v>-17.768901929879263</v>
      </c>
      <c r="H26" s="17">
        <v>12162048</v>
      </c>
      <c r="I26" s="18">
        <f t="shared" si="25"/>
        <v>-32.08734219038509</v>
      </c>
      <c r="J26" s="17">
        <v>25443528</v>
      </c>
      <c r="K26" s="18">
        <f t="shared" si="26"/>
        <v>1.9868034388356222</v>
      </c>
      <c r="L26" s="17">
        <v>15793453</v>
      </c>
      <c r="M26" s="18">
        <f t="shared" si="27"/>
        <v>-9.85625873165749</v>
      </c>
      <c r="N26" s="17">
        <v>38544592</v>
      </c>
      <c r="O26" s="18">
        <f t="shared" si="28"/>
        <v>-14.897653989738245</v>
      </c>
      <c r="P26" s="17">
        <f t="shared" si="29"/>
        <v>245241390</v>
      </c>
      <c r="Q26" s="18">
        <f t="shared" si="30"/>
        <v>0.4944842326650303</v>
      </c>
      <c r="R26" s="17">
        <v>38985614</v>
      </c>
      <c r="S26" s="18">
        <f t="shared" si="31"/>
        <v>-17.134885978144837</v>
      </c>
    </row>
    <row r="27" spans="1:19" ht="12.75">
      <c r="A27" s="16" t="s">
        <v>13</v>
      </c>
      <c r="B27" s="17">
        <v>233918021</v>
      </c>
      <c r="C27" s="18">
        <f t="shared" si="22"/>
        <v>-0.30474266353135704</v>
      </c>
      <c r="D27" s="17">
        <v>37586545</v>
      </c>
      <c r="E27" s="18">
        <f t="shared" si="23"/>
        <v>-8.600696614739107</v>
      </c>
      <c r="F27" s="17">
        <v>42113699</v>
      </c>
      <c r="G27" s="18">
        <f t="shared" si="24"/>
        <v>-6.958458579129257</v>
      </c>
      <c r="H27" s="17">
        <v>14908877</v>
      </c>
      <c r="I27" s="18">
        <f t="shared" si="25"/>
        <v>-11.145886617783091</v>
      </c>
      <c r="J27" s="17">
        <v>32283763</v>
      </c>
      <c r="K27" s="18">
        <f t="shared" si="26"/>
        <v>23.573531307616904</v>
      </c>
      <c r="L27" s="17">
        <v>15700153</v>
      </c>
      <c r="M27" s="18">
        <f t="shared" si="27"/>
        <v>-6.3297557813815075</v>
      </c>
      <c r="N27" s="17">
        <v>37638943</v>
      </c>
      <c r="O27" s="18">
        <f t="shared" si="28"/>
        <v>5.056754709620861</v>
      </c>
      <c r="P27" s="17">
        <f t="shared" si="29"/>
        <v>271556964</v>
      </c>
      <c r="Q27" s="18">
        <f t="shared" si="30"/>
        <v>0.4054824387439169</v>
      </c>
      <c r="R27" s="17">
        <v>37267469</v>
      </c>
      <c r="S27" s="18">
        <f t="shared" si="31"/>
        <v>-16.22324050506228</v>
      </c>
    </row>
    <row r="28" spans="1:19" ht="12.75">
      <c r="A28" s="14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4"/>
    </row>
    <row r="29" spans="1:19" ht="22.5">
      <c r="A29" s="9" t="s">
        <v>1</v>
      </c>
      <c r="B29" s="19" t="s">
        <v>14</v>
      </c>
      <c r="C29" s="20" t="s">
        <v>3</v>
      </c>
      <c r="D29" s="19" t="s">
        <v>15</v>
      </c>
      <c r="E29" s="20" t="s">
        <v>3</v>
      </c>
      <c r="F29" s="19" t="s">
        <v>16</v>
      </c>
      <c r="G29" s="20" t="s">
        <v>3</v>
      </c>
      <c r="H29" s="19" t="s">
        <v>39</v>
      </c>
      <c r="I29" s="20" t="s">
        <v>3</v>
      </c>
      <c r="J29" s="19" t="s">
        <v>17</v>
      </c>
      <c r="K29" s="20" t="s">
        <v>3</v>
      </c>
      <c r="L29" s="19" t="s">
        <v>18</v>
      </c>
      <c r="M29" s="20" t="s">
        <v>3</v>
      </c>
      <c r="N29" s="19" t="s">
        <v>19</v>
      </c>
      <c r="O29" s="20" t="s">
        <v>3</v>
      </c>
      <c r="P29" s="19" t="s">
        <v>43</v>
      </c>
      <c r="Q29" s="21" t="s">
        <v>3</v>
      </c>
      <c r="R29" s="19" t="s">
        <v>20</v>
      </c>
      <c r="S29" s="22" t="s">
        <v>3</v>
      </c>
    </row>
    <row r="30" spans="1:19" ht="12.75">
      <c r="A30" s="14" t="s">
        <v>24</v>
      </c>
      <c r="B30" s="27">
        <v>31826486</v>
      </c>
      <c r="C30" s="27"/>
      <c r="D30" s="27">
        <v>1275463</v>
      </c>
      <c r="E30" s="27"/>
      <c r="F30" s="27">
        <v>33752084</v>
      </c>
      <c r="G30" s="27"/>
      <c r="H30" s="27">
        <v>3213792</v>
      </c>
      <c r="I30" s="27"/>
      <c r="J30" s="27">
        <v>4449328</v>
      </c>
      <c r="K30" s="27"/>
      <c r="L30" s="27">
        <v>24679393</v>
      </c>
      <c r="M30" s="27"/>
      <c r="N30" s="27">
        <v>82439347</v>
      </c>
      <c r="O30" s="27"/>
      <c r="P30" s="27">
        <f>7381872+2495807</f>
        <v>9877679</v>
      </c>
      <c r="Q30" s="27"/>
      <c r="R30" s="28">
        <f>P5+R5+B30+D30+F30+H30+J30+L30+N30+P30</f>
        <v>1026045003</v>
      </c>
      <c r="S30" s="25"/>
    </row>
    <row r="31" spans="1:19" ht="12.75">
      <c r="A31" s="14" t="s">
        <v>11</v>
      </c>
      <c r="B31" s="14">
        <f>B39+B40</f>
        <v>29936054</v>
      </c>
      <c r="C31" s="18">
        <f aca="true" t="shared" si="32" ref="C31:C37">B31/B30*100-100</f>
        <v>-5.939807492413706</v>
      </c>
      <c r="D31" s="14">
        <f>D39+D40</f>
        <v>1015159</v>
      </c>
      <c r="E31" s="18">
        <f aca="true" t="shared" si="33" ref="E31:E37">D31/D30*100-100</f>
        <v>-20.408588881057312</v>
      </c>
      <c r="F31" s="14">
        <f>F39+F40</f>
        <v>19388775</v>
      </c>
      <c r="G31" s="18">
        <f aca="true" t="shared" si="34" ref="G31:G37">F31/F30*100-100</f>
        <v>-42.55532488008741</v>
      </c>
      <c r="H31" s="14">
        <f>H39+H40</f>
        <v>1974356</v>
      </c>
      <c r="I31" s="18">
        <f aca="true" t="shared" si="35" ref="I31:I37">H31/H30*100-100</f>
        <v>-38.566154872499524</v>
      </c>
      <c r="J31" s="14">
        <f>J39+J40</f>
        <v>4252581</v>
      </c>
      <c r="K31" s="18">
        <f aca="true" t="shared" si="36" ref="K31:K37">J31/J30*100-100</f>
        <v>-4.421948662809299</v>
      </c>
      <c r="L31" s="14">
        <f>L39+L40</f>
        <v>23955184</v>
      </c>
      <c r="M31" s="18">
        <f aca="true" t="shared" si="37" ref="M31:M37">L31/L30*100-100</f>
        <v>-2.9344684449897187</v>
      </c>
      <c r="N31" s="14">
        <f>N39+N40</f>
        <v>68385579</v>
      </c>
      <c r="O31" s="18">
        <f aca="true" t="shared" si="38" ref="O31:O37">N31/N30*100-100</f>
        <v>-17.047403347336072</v>
      </c>
      <c r="P31" s="14">
        <f>P39+P40</f>
        <v>8444204</v>
      </c>
      <c r="Q31" s="18">
        <f aca="true" t="shared" si="39" ref="Q31:Q37">P31/P30*100-100</f>
        <v>-14.512265482609834</v>
      </c>
      <c r="R31" s="17">
        <f>P6+R6+B31+D31+F31+H31+J31+L31+N31+P31</f>
        <v>932748322</v>
      </c>
      <c r="S31" s="18">
        <f aca="true" t="shared" si="40" ref="S31:S37">R31/R30*100-100</f>
        <v>-9.092844926607953</v>
      </c>
    </row>
    <row r="32" spans="1:19" ht="12.75">
      <c r="A32" s="14" t="s">
        <v>26</v>
      </c>
      <c r="B32" s="14">
        <f>B42+B41</f>
        <v>32270924</v>
      </c>
      <c r="C32" s="18">
        <f t="shared" si="32"/>
        <v>7.799524947409566</v>
      </c>
      <c r="D32" s="14">
        <f>D42+D41</f>
        <v>1300528</v>
      </c>
      <c r="E32" s="18">
        <f t="shared" si="33"/>
        <v>28.110768854928125</v>
      </c>
      <c r="F32" s="14">
        <f>F42+F41</f>
        <v>27278477</v>
      </c>
      <c r="G32" s="18">
        <f t="shared" si="34"/>
        <v>40.69211180180287</v>
      </c>
      <c r="H32" s="14">
        <f>H42+H41</f>
        <v>2471710</v>
      </c>
      <c r="I32" s="18">
        <f t="shared" si="35"/>
        <v>25.190695092475735</v>
      </c>
      <c r="J32" s="14">
        <f>J42+J41</f>
        <v>2984247</v>
      </c>
      <c r="K32" s="18">
        <f t="shared" si="36"/>
        <v>-29.825040369601425</v>
      </c>
      <c r="L32" s="14">
        <f>L42+L41</f>
        <v>20776041</v>
      </c>
      <c r="M32" s="18">
        <f t="shared" si="37"/>
        <v>-13.271210941230933</v>
      </c>
      <c r="N32" s="14">
        <f>N42+N41</f>
        <v>76604157</v>
      </c>
      <c r="O32" s="18">
        <f t="shared" si="38"/>
        <v>12.017998707008104</v>
      </c>
      <c r="P32" s="14">
        <f>P42+P41</f>
        <v>8246360</v>
      </c>
      <c r="Q32" s="18">
        <f t="shared" si="39"/>
        <v>-2.3429561862787835</v>
      </c>
      <c r="R32" s="14">
        <f>R42+R41</f>
        <v>788899494</v>
      </c>
      <c r="S32" s="18">
        <f t="shared" si="40"/>
        <v>-15.422040930779616</v>
      </c>
    </row>
    <row r="33" spans="1:19" ht="12.75">
      <c r="A33" s="14" t="s">
        <v>28</v>
      </c>
      <c r="B33" s="14">
        <f>B43+B44</f>
        <v>22054312</v>
      </c>
      <c r="C33" s="18">
        <f t="shared" si="32"/>
        <v>-31.65887657880512</v>
      </c>
      <c r="D33" s="14">
        <f>D43+D44</f>
        <v>1299707</v>
      </c>
      <c r="E33" s="18">
        <f t="shared" si="33"/>
        <v>-0.0631282063900187</v>
      </c>
      <c r="F33" s="14">
        <f>F43+F44</f>
        <v>42370719</v>
      </c>
      <c r="G33" s="18">
        <f t="shared" si="34"/>
        <v>55.326556537595536</v>
      </c>
      <c r="H33" s="14">
        <f>H43+H44</f>
        <v>4293490</v>
      </c>
      <c r="I33" s="18">
        <f t="shared" si="35"/>
        <v>73.70524859307926</v>
      </c>
      <c r="J33" s="14">
        <f>J43+J44</f>
        <v>3138798</v>
      </c>
      <c r="K33" s="18">
        <f t="shared" si="36"/>
        <v>5.178894374359771</v>
      </c>
      <c r="L33" s="14">
        <f>L43+L44</f>
        <v>21264222</v>
      </c>
      <c r="M33" s="18">
        <f t="shared" si="37"/>
        <v>2.349730634436085</v>
      </c>
      <c r="N33" s="14">
        <f>N43+N44</f>
        <v>97272318</v>
      </c>
      <c r="O33" s="18">
        <f t="shared" si="38"/>
        <v>26.98046921918349</v>
      </c>
      <c r="P33" s="14">
        <f>P43+P44</f>
        <v>5748003</v>
      </c>
      <c r="Q33" s="18">
        <f t="shared" si="39"/>
        <v>-30.296482326747793</v>
      </c>
      <c r="R33" s="14">
        <f>R43+R44</f>
        <v>852497250</v>
      </c>
      <c r="S33" s="18">
        <f t="shared" si="40"/>
        <v>8.061579007680294</v>
      </c>
    </row>
    <row r="34" spans="1:19" ht="12.75">
      <c r="A34" s="14" t="s">
        <v>30</v>
      </c>
      <c r="B34" s="14">
        <f>B46+B45</f>
        <v>21087433</v>
      </c>
      <c r="C34" s="18">
        <f t="shared" si="32"/>
        <v>-4.384081444027828</v>
      </c>
      <c r="D34" s="14">
        <f>D46+D45</f>
        <v>1025174</v>
      </c>
      <c r="E34" s="18">
        <f t="shared" si="33"/>
        <v>-21.122683804888325</v>
      </c>
      <c r="F34" s="14">
        <f>F46+F45</f>
        <v>24553338</v>
      </c>
      <c r="G34" s="18">
        <f t="shared" si="34"/>
        <v>-42.05116509823683</v>
      </c>
      <c r="H34" s="14">
        <f>H46+H45</f>
        <v>2675976</v>
      </c>
      <c r="I34" s="18">
        <f t="shared" si="35"/>
        <v>-37.67364079105809</v>
      </c>
      <c r="J34" s="14">
        <f>J46+J45</f>
        <v>2802103</v>
      </c>
      <c r="K34" s="18">
        <f t="shared" si="36"/>
        <v>-10.72687697647315</v>
      </c>
      <c r="L34" s="14">
        <f>L46+L45</f>
        <v>19961573</v>
      </c>
      <c r="M34" s="18">
        <f t="shared" si="37"/>
        <v>-6.126012980865227</v>
      </c>
      <c r="N34" s="14">
        <f>N46+N45</f>
        <v>110803255</v>
      </c>
      <c r="O34" s="18">
        <f t="shared" si="38"/>
        <v>13.910367592967205</v>
      </c>
      <c r="P34" s="14">
        <f>P46+P45</f>
        <v>6435915</v>
      </c>
      <c r="Q34" s="18">
        <f t="shared" si="39"/>
        <v>11.967843440582755</v>
      </c>
      <c r="R34" s="14">
        <f>R46+R45</f>
        <v>857229477</v>
      </c>
      <c r="S34" s="18">
        <f t="shared" si="40"/>
        <v>0.5551017319997271</v>
      </c>
    </row>
    <row r="35" spans="1:19" ht="12.75">
      <c r="A35" s="14" t="s">
        <v>34</v>
      </c>
      <c r="B35" s="14">
        <f>B47+B48</f>
        <v>18342221</v>
      </c>
      <c r="C35" s="18">
        <f t="shared" si="32"/>
        <v>-13.018236975548419</v>
      </c>
      <c r="D35" s="14">
        <f>D47+D48</f>
        <v>1332023</v>
      </c>
      <c r="E35" s="18">
        <f t="shared" si="33"/>
        <v>29.93140676607092</v>
      </c>
      <c r="F35" s="14">
        <f>F47+F48</f>
        <v>27392559</v>
      </c>
      <c r="G35" s="18">
        <f t="shared" si="34"/>
        <v>11.56348273297911</v>
      </c>
      <c r="H35" s="14">
        <f>H47+H48</f>
        <v>2894821</v>
      </c>
      <c r="I35" s="18">
        <f t="shared" si="35"/>
        <v>8.178137621563124</v>
      </c>
      <c r="J35" s="14">
        <f>J47+J48</f>
        <v>3145845</v>
      </c>
      <c r="K35" s="18">
        <f t="shared" si="36"/>
        <v>12.267286391685104</v>
      </c>
      <c r="L35" s="14">
        <f>L47+L48</f>
        <v>23215053</v>
      </c>
      <c r="M35" s="18">
        <f t="shared" si="37"/>
        <v>16.29871553709721</v>
      </c>
      <c r="N35" s="14">
        <f>N47+N48</f>
        <v>135118391</v>
      </c>
      <c r="O35" s="18">
        <f t="shared" si="38"/>
        <v>21.94442392509137</v>
      </c>
      <c r="P35" s="14">
        <f>P47+P48</f>
        <v>9562636</v>
      </c>
      <c r="Q35" s="18">
        <f t="shared" si="39"/>
        <v>48.5823849444873</v>
      </c>
      <c r="R35" s="14">
        <f>R47+R48</f>
        <v>848991344</v>
      </c>
      <c r="S35" s="18">
        <f t="shared" si="40"/>
        <v>-0.9610183995107775</v>
      </c>
    </row>
    <row r="36" spans="1:19" ht="12.75">
      <c r="A36" s="14" t="s">
        <v>38</v>
      </c>
      <c r="B36" s="14">
        <f>B49+B50</f>
        <v>19787735</v>
      </c>
      <c r="C36" s="18">
        <f t="shared" si="32"/>
        <v>7.880801348975126</v>
      </c>
      <c r="D36" s="14">
        <f aca="true" t="shared" si="41" ref="D36:R36">D49+D50</f>
        <v>718140</v>
      </c>
      <c r="E36" s="18">
        <f t="shared" si="33"/>
        <v>-46.086516524114074</v>
      </c>
      <c r="F36" s="14">
        <f t="shared" si="41"/>
        <v>26827387</v>
      </c>
      <c r="G36" s="18">
        <f t="shared" si="34"/>
        <v>-2.0632318433630132</v>
      </c>
      <c r="H36" s="14">
        <f t="shared" si="41"/>
        <v>2507750</v>
      </c>
      <c r="I36" s="18">
        <f t="shared" si="35"/>
        <v>-13.371154900423903</v>
      </c>
      <c r="J36" s="14">
        <f t="shared" si="41"/>
        <v>2832976</v>
      </c>
      <c r="K36" s="18">
        <f t="shared" si="36"/>
        <v>-9.945467751907671</v>
      </c>
      <c r="L36" s="14">
        <f t="shared" si="41"/>
        <v>23659910</v>
      </c>
      <c r="M36" s="18">
        <f t="shared" si="37"/>
        <v>1.916243740645342</v>
      </c>
      <c r="N36" s="14">
        <f t="shared" si="41"/>
        <v>140676114</v>
      </c>
      <c r="O36" s="18">
        <f t="shared" si="38"/>
        <v>4.113224675684606</v>
      </c>
      <c r="P36" s="14">
        <f t="shared" si="41"/>
        <v>7290060</v>
      </c>
      <c r="Q36" s="18">
        <f t="shared" si="39"/>
        <v>-23.765162660170276</v>
      </c>
      <c r="R36" s="14">
        <f t="shared" si="41"/>
        <v>830326378</v>
      </c>
      <c r="S36" s="18">
        <f t="shared" si="40"/>
        <v>-2.19848719682588</v>
      </c>
    </row>
    <row r="37" spans="1:19" ht="12.75">
      <c r="A37" s="14" t="s">
        <v>40</v>
      </c>
      <c r="B37" s="14">
        <f>B51+B52</f>
        <v>18249764</v>
      </c>
      <c r="C37" s="18">
        <f t="shared" si="32"/>
        <v>-7.772344838861045</v>
      </c>
      <c r="D37" s="14">
        <f aca="true" t="shared" si="42" ref="D37:R37">D51+D52</f>
        <v>882174</v>
      </c>
      <c r="E37" s="18">
        <f t="shared" si="33"/>
        <v>22.841507227003092</v>
      </c>
      <c r="F37" s="14">
        <f t="shared" si="42"/>
        <v>27288423</v>
      </c>
      <c r="G37" s="18">
        <f t="shared" si="34"/>
        <v>1.7185274137954565</v>
      </c>
      <c r="H37" s="14">
        <f t="shared" si="42"/>
        <v>2888463</v>
      </c>
      <c r="I37" s="18">
        <f t="shared" si="35"/>
        <v>15.18145748180639</v>
      </c>
      <c r="J37" s="14">
        <f t="shared" si="42"/>
        <v>3904429</v>
      </c>
      <c r="K37" s="18">
        <f t="shared" si="36"/>
        <v>37.820758100315715</v>
      </c>
      <c r="L37" s="14">
        <f t="shared" si="42"/>
        <v>22280251</v>
      </c>
      <c r="M37" s="18">
        <f t="shared" si="37"/>
        <v>-5.831209839766927</v>
      </c>
      <c r="N37" s="14">
        <f t="shared" si="42"/>
        <v>131284438</v>
      </c>
      <c r="O37" s="18">
        <f t="shared" si="38"/>
        <v>-6.676098545059332</v>
      </c>
      <c r="P37" s="14">
        <f t="shared" si="42"/>
        <v>2039450</v>
      </c>
      <c r="Q37" s="18">
        <f t="shared" si="39"/>
        <v>-72.02423574017223</v>
      </c>
      <c r="R37" s="14">
        <f t="shared" si="42"/>
        <v>801868829</v>
      </c>
      <c r="S37" s="18">
        <f t="shared" si="40"/>
        <v>-3.427272666989751</v>
      </c>
    </row>
    <row r="38" spans="1:19" ht="12.75">
      <c r="A38" s="14"/>
      <c r="B38" s="17"/>
      <c r="C38" s="18"/>
      <c r="D38" s="17"/>
      <c r="E38" s="18"/>
      <c r="F38" s="17"/>
      <c r="G38" s="18"/>
      <c r="H38" s="17"/>
      <c r="I38" s="18"/>
      <c r="J38" s="17"/>
      <c r="K38" s="18"/>
      <c r="L38" s="17"/>
      <c r="M38" s="18"/>
      <c r="N38" s="17"/>
      <c r="O38" s="18"/>
      <c r="P38" s="17"/>
      <c r="Q38" s="18"/>
      <c r="R38" s="17"/>
      <c r="S38" s="15"/>
    </row>
    <row r="39" spans="1:19" ht="12.75">
      <c r="A39" s="16" t="s">
        <v>12</v>
      </c>
      <c r="B39" s="14">
        <v>15326906</v>
      </c>
      <c r="C39" s="18"/>
      <c r="D39" s="14">
        <v>490161</v>
      </c>
      <c r="E39" s="18"/>
      <c r="F39" s="14">
        <v>10234234</v>
      </c>
      <c r="G39" s="18"/>
      <c r="H39" s="14">
        <v>833401</v>
      </c>
      <c r="I39" s="18"/>
      <c r="J39" s="14">
        <v>2145531</v>
      </c>
      <c r="K39" s="18"/>
      <c r="L39" s="14">
        <v>13015910</v>
      </c>
      <c r="M39" s="18"/>
      <c r="N39" s="14">
        <v>34530250</v>
      </c>
      <c r="O39" s="18"/>
      <c r="P39" s="14">
        <f>2796119+1852121</f>
        <v>4648240</v>
      </c>
      <c r="Q39" s="18"/>
      <c r="R39" s="17">
        <f aca="true" t="shared" si="43" ref="R39:R52">P14+R14+B39+D39+F39+H39+J39+L39+N39+P39</f>
        <v>486112591</v>
      </c>
      <c r="S39" s="18"/>
    </row>
    <row r="40" spans="1:19" ht="12.75">
      <c r="A40" s="16" t="s">
        <v>13</v>
      </c>
      <c r="B40" s="14">
        <v>14609148</v>
      </c>
      <c r="C40" s="18"/>
      <c r="D40" s="14">
        <v>524998</v>
      </c>
      <c r="E40" s="18"/>
      <c r="F40" s="14">
        <v>9154541</v>
      </c>
      <c r="G40" s="18"/>
      <c r="H40" s="14">
        <v>1140955</v>
      </c>
      <c r="I40" s="18"/>
      <c r="J40" s="14">
        <v>2107050</v>
      </c>
      <c r="K40" s="18"/>
      <c r="L40" s="14">
        <v>10939274</v>
      </c>
      <c r="M40" s="18"/>
      <c r="N40" s="14">
        <v>33855329</v>
      </c>
      <c r="O40" s="18"/>
      <c r="P40" s="23">
        <f>3156773+639191</f>
        <v>3795964</v>
      </c>
      <c r="Q40" s="18"/>
      <c r="R40" s="17">
        <f t="shared" si="43"/>
        <v>446635731</v>
      </c>
      <c r="S40" s="18"/>
    </row>
    <row r="41" spans="1:19" ht="12.75">
      <c r="A41" s="16" t="s">
        <v>27</v>
      </c>
      <c r="B41" s="14">
        <v>13636464</v>
      </c>
      <c r="C41" s="18">
        <f aca="true" t="shared" si="44" ref="C41:C46">B41/B39*100-100</f>
        <v>-11.029244910877651</v>
      </c>
      <c r="D41" s="14">
        <v>649099</v>
      </c>
      <c r="E41" s="18">
        <f aca="true" t="shared" si="45" ref="E41:E46">D41/D39*100-100</f>
        <v>32.42567238111559</v>
      </c>
      <c r="F41" s="14">
        <v>10968176</v>
      </c>
      <c r="G41" s="18">
        <f aca="true" t="shared" si="46" ref="G41:G46">F41/F39*100-100</f>
        <v>7.171440481036484</v>
      </c>
      <c r="H41" s="14">
        <v>1121749</v>
      </c>
      <c r="I41" s="18">
        <f aca="true" t="shared" si="47" ref="I41:I46">H41/H39*100-100</f>
        <v>34.598950565214125</v>
      </c>
      <c r="J41" s="14">
        <v>1038530</v>
      </c>
      <c r="K41" s="18">
        <f aca="true" t="shared" si="48" ref="K41:K46">J41/J39*100-100</f>
        <v>-51.59566559513705</v>
      </c>
      <c r="L41" s="14">
        <v>9363826</v>
      </c>
      <c r="M41" s="18">
        <f aca="true" t="shared" si="49" ref="M41:M46">L41/L39*100-100</f>
        <v>-28.058614418815125</v>
      </c>
      <c r="N41" s="14">
        <v>36693911</v>
      </c>
      <c r="O41" s="18">
        <f aca="true" t="shared" si="50" ref="O41:O46">N41/N39*100-100</f>
        <v>6.2659870693087925</v>
      </c>
      <c r="P41" s="14">
        <f>3147424+1300922</f>
        <v>4448346</v>
      </c>
      <c r="Q41" s="18">
        <f aca="true" t="shared" si="51" ref="Q41:Q46">P41/P39*100-100</f>
        <v>-4.300423386055797</v>
      </c>
      <c r="R41" s="17">
        <f t="shared" si="43"/>
        <v>363911118</v>
      </c>
      <c r="S41" s="18">
        <f aca="true" t="shared" si="52" ref="S41:S46">R41/R39*100-100</f>
        <v>-25.138512201178514</v>
      </c>
    </row>
    <row r="42" spans="1:19" ht="12.75">
      <c r="A42" s="16" t="s">
        <v>13</v>
      </c>
      <c r="B42" s="14">
        <v>18634460</v>
      </c>
      <c r="C42" s="18">
        <f t="shared" si="44"/>
        <v>27.553365877325646</v>
      </c>
      <c r="D42" s="14">
        <v>651429</v>
      </c>
      <c r="E42" s="18">
        <f t="shared" si="45"/>
        <v>24.082186979759925</v>
      </c>
      <c r="F42" s="14">
        <v>16310301</v>
      </c>
      <c r="G42" s="18">
        <f t="shared" si="46"/>
        <v>78.16623465884308</v>
      </c>
      <c r="H42" s="14">
        <v>1349961</v>
      </c>
      <c r="I42" s="18">
        <f t="shared" si="47"/>
        <v>18.318513876533245</v>
      </c>
      <c r="J42" s="14">
        <v>1945717</v>
      </c>
      <c r="K42" s="18">
        <f t="shared" si="48"/>
        <v>-7.656818775064664</v>
      </c>
      <c r="L42" s="14">
        <v>11412215</v>
      </c>
      <c r="M42" s="18">
        <f t="shared" si="49"/>
        <v>4.323330780452153</v>
      </c>
      <c r="N42" s="14">
        <v>39910246</v>
      </c>
      <c r="O42" s="18">
        <f t="shared" si="50"/>
        <v>17.884679247984863</v>
      </c>
      <c r="P42" s="23">
        <f>2925653+872361</f>
        <v>3798014</v>
      </c>
      <c r="Q42" s="18">
        <f t="shared" si="51"/>
        <v>0.05400472712597093</v>
      </c>
      <c r="R42" s="17">
        <f t="shared" si="43"/>
        <v>424988376</v>
      </c>
      <c r="S42" s="18">
        <f t="shared" si="52"/>
        <v>-4.846758442619986</v>
      </c>
    </row>
    <row r="43" spans="1:19" ht="12.75">
      <c r="A43" s="16" t="s">
        <v>29</v>
      </c>
      <c r="B43" s="14">
        <v>10989406</v>
      </c>
      <c r="C43" s="18">
        <f t="shared" si="44"/>
        <v>-19.41161579717439</v>
      </c>
      <c r="D43" s="14">
        <v>710096</v>
      </c>
      <c r="E43" s="18">
        <f t="shared" si="45"/>
        <v>9.397179783053119</v>
      </c>
      <c r="F43" s="14">
        <v>14303281</v>
      </c>
      <c r="G43" s="18">
        <f t="shared" si="46"/>
        <v>30.407106888146217</v>
      </c>
      <c r="H43" s="14">
        <v>1442047</v>
      </c>
      <c r="I43" s="18">
        <f t="shared" si="47"/>
        <v>28.553446448358784</v>
      </c>
      <c r="J43" s="14">
        <v>1511644</v>
      </c>
      <c r="K43" s="18">
        <f t="shared" si="48"/>
        <v>45.55612259636217</v>
      </c>
      <c r="L43" s="14">
        <v>10480390</v>
      </c>
      <c r="M43" s="18">
        <f t="shared" si="49"/>
        <v>11.924228408345058</v>
      </c>
      <c r="N43" s="14">
        <v>44669821</v>
      </c>
      <c r="O43" s="18">
        <f t="shared" si="50"/>
        <v>21.736331131342183</v>
      </c>
      <c r="P43" s="23">
        <f>(898093+2085269)</f>
        <v>2983362</v>
      </c>
      <c r="Q43" s="18">
        <f t="shared" si="51"/>
        <v>-32.93322956442687</v>
      </c>
      <c r="R43" s="17">
        <f t="shared" si="43"/>
        <v>400229247</v>
      </c>
      <c r="S43" s="18">
        <f t="shared" si="52"/>
        <v>9.979944883134891</v>
      </c>
    </row>
    <row r="44" spans="1:19" ht="12.75">
      <c r="A44" s="16" t="s">
        <v>13</v>
      </c>
      <c r="B44" s="14">
        <v>11064906</v>
      </c>
      <c r="C44" s="18">
        <f t="shared" si="44"/>
        <v>-40.62126833833661</v>
      </c>
      <c r="D44" s="14">
        <v>589611</v>
      </c>
      <c r="E44" s="18">
        <f t="shared" si="45"/>
        <v>-9.489599020000654</v>
      </c>
      <c r="F44" s="14">
        <v>28067438</v>
      </c>
      <c r="G44" s="18">
        <f t="shared" si="46"/>
        <v>72.08412033597665</v>
      </c>
      <c r="H44" s="14">
        <v>2851443</v>
      </c>
      <c r="I44" s="18">
        <f t="shared" si="47"/>
        <v>111.22410202961416</v>
      </c>
      <c r="J44" s="14">
        <v>1627154</v>
      </c>
      <c r="K44" s="18">
        <f t="shared" si="48"/>
        <v>-16.372524884142976</v>
      </c>
      <c r="L44" s="14">
        <v>10783832</v>
      </c>
      <c r="M44" s="18">
        <f t="shared" si="49"/>
        <v>-5.5062316999811145</v>
      </c>
      <c r="N44" s="14">
        <v>52602497</v>
      </c>
      <c r="O44" s="18">
        <f t="shared" si="50"/>
        <v>31.801986387154813</v>
      </c>
      <c r="P44" s="23">
        <f>(428525+2336116)</f>
        <v>2764641</v>
      </c>
      <c r="Q44" s="18">
        <f t="shared" si="51"/>
        <v>-27.208246204463705</v>
      </c>
      <c r="R44" s="17">
        <f t="shared" si="43"/>
        <v>452268003</v>
      </c>
      <c r="S44" s="18">
        <f t="shared" si="52"/>
        <v>6.4189113257064605</v>
      </c>
    </row>
    <row r="45" spans="1:19" ht="12.75">
      <c r="A45" s="16" t="s">
        <v>31</v>
      </c>
      <c r="B45" s="14">
        <v>10522028</v>
      </c>
      <c r="C45" s="18">
        <f t="shared" si="44"/>
        <v>-4.252986922132095</v>
      </c>
      <c r="D45" s="14">
        <v>259878</v>
      </c>
      <c r="E45" s="18">
        <f t="shared" si="45"/>
        <v>-63.402413194835624</v>
      </c>
      <c r="F45" s="14">
        <v>10221200</v>
      </c>
      <c r="G45" s="18">
        <f t="shared" si="46"/>
        <v>-28.539472866400374</v>
      </c>
      <c r="H45" s="14">
        <v>1232017</v>
      </c>
      <c r="I45" s="18">
        <f t="shared" si="47"/>
        <v>-14.564712523239535</v>
      </c>
      <c r="J45" s="14">
        <v>1536544</v>
      </c>
      <c r="K45" s="18">
        <f t="shared" si="48"/>
        <v>1.6472132327452869</v>
      </c>
      <c r="L45" s="14">
        <v>9254106</v>
      </c>
      <c r="M45" s="18">
        <f t="shared" si="49"/>
        <v>-11.700747777515915</v>
      </c>
      <c r="N45" s="14">
        <v>50769254</v>
      </c>
      <c r="O45" s="18">
        <f t="shared" si="50"/>
        <v>13.654482743505952</v>
      </c>
      <c r="P45" s="23">
        <f>1930250+902390</f>
        <v>2832640</v>
      </c>
      <c r="Q45" s="18">
        <f t="shared" si="51"/>
        <v>-5.052085533032866</v>
      </c>
      <c r="R45" s="17">
        <f t="shared" si="43"/>
        <v>402351126</v>
      </c>
      <c r="S45" s="18">
        <f t="shared" si="52"/>
        <v>0.5301659026433043</v>
      </c>
    </row>
    <row r="46" spans="1:19" ht="12.75">
      <c r="A46" s="16" t="s">
        <v>13</v>
      </c>
      <c r="B46" s="14">
        <v>10565405</v>
      </c>
      <c r="C46" s="18">
        <f t="shared" si="44"/>
        <v>-4.514281458875473</v>
      </c>
      <c r="D46" s="14">
        <v>765296</v>
      </c>
      <c r="E46" s="18">
        <f t="shared" si="45"/>
        <v>29.796764307314476</v>
      </c>
      <c r="F46" s="14">
        <v>14332138</v>
      </c>
      <c r="G46" s="18">
        <f t="shared" si="46"/>
        <v>-48.93677862582256</v>
      </c>
      <c r="H46" s="14">
        <v>1443959</v>
      </c>
      <c r="I46" s="18">
        <f t="shared" si="47"/>
        <v>-49.36041155302772</v>
      </c>
      <c r="J46" s="14">
        <v>1265559</v>
      </c>
      <c r="K46" s="18">
        <f t="shared" si="48"/>
        <v>-22.222543164322488</v>
      </c>
      <c r="L46" s="14">
        <v>10707467</v>
      </c>
      <c r="M46" s="18">
        <f t="shared" si="49"/>
        <v>-0.7081434503059825</v>
      </c>
      <c r="N46" s="14">
        <v>60034001</v>
      </c>
      <c r="O46" s="18">
        <f t="shared" si="50"/>
        <v>14.12766393960348</v>
      </c>
      <c r="P46" s="23">
        <f>1266722+2336553</f>
        <v>3603275</v>
      </c>
      <c r="Q46" s="18">
        <f t="shared" si="51"/>
        <v>30.33428210027992</v>
      </c>
      <c r="R46" s="17">
        <f t="shared" si="43"/>
        <v>454878351</v>
      </c>
      <c r="S46" s="18">
        <f t="shared" si="52"/>
        <v>0.5771684007457765</v>
      </c>
    </row>
    <row r="47" spans="1:19" ht="12.75">
      <c r="A47" s="16" t="s">
        <v>32</v>
      </c>
      <c r="B47" s="14">
        <v>9353167</v>
      </c>
      <c r="C47" s="18">
        <f aca="true" t="shared" si="53" ref="C47:C52">B47/B45*100-100</f>
        <v>-11.108704519699046</v>
      </c>
      <c r="D47" s="14">
        <v>613026</v>
      </c>
      <c r="E47" s="18">
        <f aca="true" t="shared" si="54" ref="E47:E52">D47/D45*100-100</f>
        <v>135.88991757670908</v>
      </c>
      <c r="F47" s="14">
        <v>12634116</v>
      </c>
      <c r="G47" s="18">
        <f aca="true" t="shared" si="55" ref="G47:G52">F47/F45*100-100</f>
        <v>23.60697374085234</v>
      </c>
      <c r="H47" s="14">
        <v>1215653</v>
      </c>
      <c r="I47" s="18">
        <f aca="true" t="shared" si="56" ref="I47:I52">H47/H45*100-100</f>
        <v>-1.3282284254194536</v>
      </c>
      <c r="J47" s="14">
        <v>1487042</v>
      </c>
      <c r="K47" s="18">
        <f aca="true" t="shared" si="57" ref="K47:K52">J47/J45*100-100</f>
        <v>-3.221645458899971</v>
      </c>
      <c r="L47" s="14">
        <v>12278511</v>
      </c>
      <c r="M47" s="18">
        <f aca="true" t="shared" si="58" ref="M47:M52">L47/L45*100-100</f>
        <v>32.68176310061716</v>
      </c>
      <c r="N47" s="14">
        <v>58305151</v>
      </c>
      <c r="O47" s="18">
        <f aca="true" t="shared" si="59" ref="O47:O52">N47/N45*100-100</f>
        <v>14.84342669285627</v>
      </c>
      <c r="P47" s="23">
        <f>2400618+917787</f>
        <v>3318405</v>
      </c>
      <c r="Q47" s="18">
        <f aca="true" t="shared" si="60" ref="Q47:Q52">P47/P45*100-100</f>
        <v>17.148843481699046</v>
      </c>
      <c r="R47" s="17">
        <f t="shared" si="43"/>
        <v>415539620</v>
      </c>
      <c r="S47" s="18">
        <f aca="true" t="shared" si="61" ref="S47:S52">R47/R45*100-100</f>
        <v>3.2778568637583447</v>
      </c>
    </row>
    <row r="48" spans="1:19" ht="12.75">
      <c r="A48" s="16" t="s">
        <v>13</v>
      </c>
      <c r="B48" s="14">
        <v>8989054</v>
      </c>
      <c r="C48" s="18">
        <f t="shared" si="53"/>
        <v>-14.919929714005292</v>
      </c>
      <c r="D48" s="14">
        <v>718997</v>
      </c>
      <c r="E48" s="18">
        <f t="shared" si="54"/>
        <v>-6.049816018899875</v>
      </c>
      <c r="F48" s="14">
        <v>14758443</v>
      </c>
      <c r="G48" s="18">
        <f t="shared" si="55"/>
        <v>2.9744689871113366</v>
      </c>
      <c r="H48" s="14">
        <v>1679168</v>
      </c>
      <c r="I48" s="18">
        <f t="shared" si="56"/>
        <v>16.289174415617055</v>
      </c>
      <c r="J48" s="14">
        <v>1658803</v>
      </c>
      <c r="K48" s="18">
        <f t="shared" si="57"/>
        <v>31.072751250633104</v>
      </c>
      <c r="L48" s="14">
        <v>10936542</v>
      </c>
      <c r="M48" s="18">
        <f t="shared" si="58"/>
        <v>2.1393948727556307</v>
      </c>
      <c r="N48" s="14">
        <v>76813240</v>
      </c>
      <c r="O48" s="18">
        <f t="shared" si="59"/>
        <v>27.949559783629937</v>
      </c>
      <c r="P48" s="23">
        <f>3903868+2340363</f>
        <v>6244231</v>
      </c>
      <c r="Q48" s="18">
        <f t="shared" si="60"/>
        <v>73.29321242480799</v>
      </c>
      <c r="R48" s="17">
        <f t="shared" si="43"/>
        <v>433451724</v>
      </c>
      <c r="S48" s="18">
        <f t="shared" si="61"/>
        <v>-4.710408168007092</v>
      </c>
    </row>
    <row r="49" spans="1:19" ht="12.75">
      <c r="A49" s="16" t="s">
        <v>37</v>
      </c>
      <c r="B49" s="14">
        <v>10096174</v>
      </c>
      <c r="C49" s="18">
        <f t="shared" si="53"/>
        <v>7.9439081970844825</v>
      </c>
      <c r="D49" s="14">
        <v>449334</v>
      </c>
      <c r="E49" s="18">
        <f t="shared" si="54"/>
        <v>-26.70229321431718</v>
      </c>
      <c r="F49" s="14">
        <v>10515723</v>
      </c>
      <c r="G49" s="18">
        <f t="shared" si="55"/>
        <v>-16.767243549133156</v>
      </c>
      <c r="H49" s="14">
        <v>1084012</v>
      </c>
      <c r="I49" s="18">
        <f t="shared" si="56"/>
        <v>-10.828830266531654</v>
      </c>
      <c r="J49" s="14">
        <v>1249681</v>
      </c>
      <c r="K49" s="18">
        <f t="shared" si="57"/>
        <v>-15.961956689858127</v>
      </c>
      <c r="L49" s="14">
        <v>12873267</v>
      </c>
      <c r="M49" s="18">
        <f t="shared" si="58"/>
        <v>4.843877242118367</v>
      </c>
      <c r="N49" s="14">
        <v>66925830</v>
      </c>
      <c r="O49" s="18">
        <f t="shared" si="59"/>
        <v>14.785450088277784</v>
      </c>
      <c r="P49" s="23">
        <f>1033356+2217747</f>
        <v>3251103</v>
      </c>
      <c r="Q49" s="18">
        <f t="shared" si="60"/>
        <v>-2.0281430385983583</v>
      </c>
      <c r="R49" s="17">
        <f t="shared" si="43"/>
        <v>397526878</v>
      </c>
      <c r="S49" s="18">
        <f t="shared" si="61"/>
        <v>-4.334783287331305</v>
      </c>
    </row>
    <row r="50" spans="1:19" ht="12.75">
      <c r="A50" s="16" t="s">
        <v>13</v>
      </c>
      <c r="B50" s="14">
        <v>9691561</v>
      </c>
      <c r="C50" s="18">
        <f t="shared" si="53"/>
        <v>7.815138278176988</v>
      </c>
      <c r="D50" s="14">
        <v>268806</v>
      </c>
      <c r="E50" s="18">
        <f t="shared" si="54"/>
        <v>-62.61375221315249</v>
      </c>
      <c r="F50" s="14">
        <v>16311664</v>
      </c>
      <c r="G50" s="18">
        <f t="shared" si="55"/>
        <v>10.524287690781463</v>
      </c>
      <c r="H50" s="14">
        <v>1423738</v>
      </c>
      <c r="I50" s="18">
        <f t="shared" si="56"/>
        <v>-15.211700080039634</v>
      </c>
      <c r="J50" s="14">
        <v>1583295</v>
      </c>
      <c r="K50" s="18">
        <f t="shared" si="57"/>
        <v>-4.551957043723704</v>
      </c>
      <c r="L50" s="14">
        <v>10786643</v>
      </c>
      <c r="M50" s="18">
        <f t="shared" si="58"/>
        <v>-1.370625193959853</v>
      </c>
      <c r="N50" s="14">
        <v>73750284</v>
      </c>
      <c r="O50" s="18">
        <f t="shared" si="59"/>
        <v>-3.987536523651386</v>
      </c>
      <c r="P50" s="23">
        <f>1312119+2726838</f>
        <v>4038957</v>
      </c>
      <c r="Q50" s="18">
        <f t="shared" si="60"/>
        <v>-35.31698298797721</v>
      </c>
      <c r="R50" s="17">
        <f t="shared" si="43"/>
        <v>432799500</v>
      </c>
      <c r="S50" s="18">
        <f t="shared" si="61"/>
        <v>-0.15047212039695523</v>
      </c>
    </row>
    <row r="51" spans="1:19" ht="12.75">
      <c r="A51" s="16" t="s">
        <v>41</v>
      </c>
      <c r="B51" s="14">
        <v>10054430</v>
      </c>
      <c r="C51" s="18">
        <f t="shared" si="53"/>
        <v>-0.41346355560037296</v>
      </c>
      <c r="D51" s="14">
        <v>586206</v>
      </c>
      <c r="E51" s="18">
        <f t="shared" si="54"/>
        <v>30.461082401954883</v>
      </c>
      <c r="F51" s="14">
        <v>11900564</v>
      </c>
      <c r="G51" s="18">
        <f t="shared" si="55"/>
        <v>13.1692419056683</v>
      </c>
      <c r="H51" s="14">
        <v>1061591</v>
      </c>
      <c r="I51" s="18">
        <f t="shared" si="56"/>
        <v>-2.068335036881507</v>
      </c>
      <c r="J51" s="14">
        <v>2073450</v>
      </c>
      <c r="K51" s="18">
        <f t="shared" si="57"/>
        <v>65.91834236097051</v>
      </c>
      <c r="L51" s="14">
        <v>11126860</v>
      </c>
      <c r="M51" s="18">
        <f t="shared" si="58"/>
        <v>-13.566152244026313</v>
      </c>
      <c r="N51" s="14">
        <v>72882758</v>
      </c>
      <c r="O51" s="18">
        <f t="shared" si="59"/>
        <v>8.900790621498473</v>
      </c>
      <c r="P51" s="23">
        <v>1132473</v>
      </c>
      <c r="Q51" s="18">
        <f t="shared" si="60"/>
        <v>-65.1664988774579</v>
      </c>
      <c r="R51" s="17">
        <f t="shared" si="43"/>
        <v>395045336</v>
      </c>
      <c r="S51" s="18">
        <f t="shared" si="61"/>
        <v>-0.6242450856367014</v>
      </c>
    </row>
    <row r="52" spans="1:19" ht="12.75">
      <c r="A52" s="16" t="s">
        <v>13</v>
      </c>
      <c r="B52" s="14">
        <v>8195334</v>
      </c>
      <c r="C52" s="18">
        <f t="shared" si="53"/>
        <v>-15.438452071859217</v>
      </c>
      <c r="D52" s="14">
        <v>295968</v>
      </c>
      <c r="E52" s="18">
        <f t="shared" si="54"/>
        <v>10.104685163277608</v>
      </c>
      <c r="F52" s="14">
        <v>15387859</v>
      </c>
      <c r="G52" s="18">
        <f t="shared" si="55"/>
        <v>-5.663462660829694</v>
      </c>
      <c r="H52" s="14">
        <v>1826872</v>
      </c>
      <c r="I52" s="18">
        <f t="shared" si="56"/>
        <v>28.315181585375967</v>
      </c>
      <c r="J52" s="14">
        <v>1830979</v>
      </c>
      <c r="K52" s="18">
        <f t="shared" si="57"/>
        <v>15.64357873927473</v>
      </c>
      <c r="L52" s="14">
        <v>11153391</v>
      </c>
      <c r="M52" s="18">
        <f t="shared" si="58"/>
        <v>3.4000198208098595</v>
      </c>
      <c r="N52" s="14">
        <v>58401680</v>
      </c>
      <c r="O52" s="18">
        <f t="shared" si="59"/>
        <v>-20.81158629843378</v>
      </c>
      <c r="P52" s="23">
        <v>906977</v>
      </c>
      <c r="Q52" s="18">
        <f t="shared" si="60"/>
        <v>-77.54427690119009</v>
      </c>
      <c r="R52" s="17">
        <f t="shared" si="43"/>
        <v>406823493</v>
      </c>
      <c r="S52" s="18">
        <f t="shared" si="61"/>
        <v>-6.00185697996416</v>
      </c>
    </row>
    <row r="53" ht="12.75">
      <c r="A53" s="16"/>
    </row>
    <row r="54" ht="12.75">
      <c r="A54" s="24" t="s">
        <v>21</v>
      </c>
    </row>
    <row r="55" ht="12.75">
      <c r="A55" s="24" t="s">
        <v>33</v>
      </c>
    </row>
    <row r="56" ht="12.75">
      <c r="A56" s="14" t="s">
        <v>22</v>
      </c>
    </row>
    <row r="57" ht="12.75">
      <c r="A57" s="14" t="s">
        <v>36</v>
      </c>
    </row>
    <row r="58" ht="12.75">
      <c r="A58" s="29" t="s">
        <v>25</v>
      </c>
    </row>
    <row r="59" ht="12.75">
      <c r="A59" s="24" t="s">
        <v>42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 di Modena - Ufficio Statistica</dc:creator>
  <cp:keywords/>
  <dc:description/>
  <cp:lastModifiedBy>taddia_m</cp:lastModifiedBy>
  <cp:lastPrinted>2013-08-01T09:37:57Z</cp:lastPrinted>
  <dcterms:created xsi:type="dcterms:W3CDTF">2010-06-15T09:15:38Z</dcterms:created>
  <dcterms:modified xsi:type="dcterms:W3CDTF">2016-07-19T12:44:47Z</dcterms:modified>
  <cp:category/>
  <cp:version/>
  <cp:contentType/>
  <cp:contentStatus/>
</cp:coreProperties>
</file>